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rt Here" sheetId="1" state="visible" r:id="rId3"/>
    <sheet name="Controls" sheetId="2" state="visible" r:id="rId4"/>
    <sheet name="Weekly Plan" sheetId="3" state="visible" r:id="rId5"/>
    <sheet name="Results" sheetId="4" state="visible" r:id="rId6"/>
    <sheet name="BTC Weekly Plan" sheetId="5" state="visible" r:id="rId7"/>
    <sheet name="Capital Ledger" sheetId="6" state="visible" r:id="rId8"/>
    <sheet name="Sources" sheetId="7" state="visible" r:id="rId9"/>
    <sheet name="Reference Lists" sheetId="8" state="visible" r:id="rId10"/>
  </sheets>
  <definedNames>
    <definedName function="false" hidden="false" localSheetId="0" name="_xlnm.Print_Area" vbProcedure="false">'Start Here'!$A$1:$C$32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AZRO Systems</author>
  </authors>
  <commentList>
    <comment ref="A1" authorId="0">
      <text>
        <r>
          <rPr>
            <sz val="10"/>
            <rFont val="Arial"/>
            <family val="2"/>
          </rPr>
          <t xml:space="preserve">Use the bundled current AZRO documentation pack as the reference set for naming, workflow, and evidence language:
• BTC handbook v1.0.6
• XRP handbook v1.4.1
• BTC + XRP combined operating guide
• XRP Deep Test Report v1.4.1
• XRP Deep Test Tearsheet v1.4.1
• XRP Weekly Strategy Tracker v1.4.1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AZRO Systems</author>
  </authors>
  <commentList>
    <comment ref="A1" authorId="0">
      <text>
        <r>
          <rPr>
            <sz val="10"/>
            <rFont val="Arial"/>
            <family val="2"/>
          </rPr>
          <t xml:space="preserve">Use the bundled current AZRO documentation pack as the reference set for naming, workflow, and evidence language:
• BTC handbook v1.0.6
• XRP handbook v1.4.1
• BTC + XRP combined operating guide
• XRP Deep Test Report v1.4.1
• XRP Deep Test Tearsheet v1.4.1
• XRP Weekly Strategy Tracker v1.4.1</t>
        </r>
      </text>
    </comment>
    <comment ref="J5" authorId="0">
      <text>
        <r>
          <rPr>
            <sz val="10"/>
            <rFont val="Arial"/>
            <family val="2"/>
          </rPr>
          <t xml:space="preserve">Opening extra cash pool + capital ledger + prior reserve kept - prior extra adds.</t>
        </r>
      </text>
    </comment>
    <comment ref="K5" authorId="0">
      <text>
        <r>
          <rPr>
            <sz val="10"/>
            <rFont val="Arial"/>
            <family val="2"/>
          </rPr>
          <t xml:space="preserve">This does not change the indicator. It is your manual cap based on the policy you set in Plan Setup.</t>
        </r>
      </text>
    </comment>
    <comment ref="L5" authorId="0">
      <text>
        <r>
          <rPr>
            <sz val="10"/>
            <rFont val="Arial"/>
            <family val="2"/>
          </rPr>
          <t xml:space="preserve">Optional one-off manual top-up outside the indicator's built-in dashboard order.</t>
        </r>
      </text>
    </comment>
    <comment ref="P5" authorId="0">
      <text>
        <r>
          <rPr>
            <sz val="10"/>
            <rFont val="Arial"/>
            <family val="2"/>
          </rPr>
          <t xml:space="preserve">Suggested amount of this week's XRP trim proceeds to rotate back into BTC using your Plan Setup policy.</t>
        </r>
      </text>
    </comment>
    <comment ref="Q5" authorId="0">
      <text>
        <r>
          <rPr>
            <sz val="10"/>
            <rFont val="Arial"/>
            <family val="2"/>
          </rPr>
          <t xml:space="preserve">Suggested amount of this week's XRP trim proceeds to leave in reserve cash.</t>
        </r>
      </text>
    </comment>
    <comment ref="R5" authorId="0">
      <text>
        <r>
          <rPr>
            <sz val="10"/>
            <rFont val="Arial"/>
            <family val="2"/>
          </rPr>
          <t xml:space="preserve">Suggested tax holdback from this week's XRP trim proceeds.</t>
        </r>
      </text>
    </comment>
    <comment ref="W5" authorId="0">
      <text>
        <r>
          <rPr>
            <sz val="10"/>
            <rFont val="Arial"/>
            <family val="2"/>
          </rPr>
          <t xml:space="preserve">Checks whether Indicator order equals Budget fund + Reserve fund.</t>
        </r>
      </text>
    </comment>
    <comment ref="AC5" authorId="0">
      <text>
        <r>
          <rPr>
            <sz val="10"/>
            <rFont val="Arial"/>
            <family val="2"/>
          </rPr>
          <t xml:space="preserve">Visible helper column. Running XRP held after each recorded execution.</t>
        </r>
      </text>
    </comment>
    <comment ref="AD5" authorId="0">
      <text>
        <r>
          <rPr>
            <sz val="10"/>
            <rFont val="Arial"/>
            <family val="2"/>
          </rPr>
          <t xml:space="preserve">Visible helper column. Running XRP cost basis after each recorded execution.</t>
        </r>
      </text>
    </comment>
    <comment ref="AE5" authorId="0">
      <text>
        <r>
          <rPr>
            <sz val="10"/>
            <rFont val="Arial"/>
            <family val="2"/>
          </rPr>
          <t xml:space="preserve">Visible helper column. Running XRP average cost after each recorded execution.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AZRO Systems</author>
  </authors>
  <commentList>
    <comment ref="A1" authorId="0">
      <text>
        <r>
          <rPr>
            <sz val="10"/>
            <rFont val="Arial"/>
            <family val="2"/>
          </rPr>
          <t xml:space="preserve">Use the bundled current AZRO documentation pack as the reference set for naming, workflow, and evidence language:
• BTC handbook v1.0.6
• XRP handbook v1.4.1
• BTC + XRP combined operating guide
• XRP Deep Test Report v1.4.1
• XRP Deep Test Tearsheet v1.4.1
• XRP Weekly Strategy Tracker v1.4.1</t>
        </r>
      </text>
    </comment>
  </commentList>
</comments>
</file>

<file path=xl/sharedStrings.xml><?xml version="1.0" encoding="utf-8"?>
<sst xmlns="http://schemas.openxmlformats.org/spreadsheetml/2006/main" count="236" uniqueCount="221">
  <si>
    <t xml:space="preserve">AZRO Systems — Weekly Strategy Tracker</t>
  </si>
  <si>
    <t xml:space="preserve">Use the indicator as the weekly instruction source. Use this tracker to record actual funding, XRP units executed, buys, trims, reserve cash, optional BTC rotation, and tax holdback.</t>
  </si>
  <si>
    <t xml:space="preserve">What this tracker does</t>
  </si>
  <si>
    <t xml:space="preserve">• Run XRP as a stand-alone weekly sleeve by default.</t>
  </si>
  <si>
    <t xml:space="preserve">• Record weekly buy orders, realized trims, XRP units executed, extra cash, reserve cash, and tax holdback.</t>
  </si>
  <si>
    <t xml:space="preserve">• Keep the chart clean. The indicator gives the weekly instruction; the workbook records what you actually did.</t>
  </si>
  <si>
    <t xml:space="preserve">The weekly flow</t>
  </si>
  <si>
    <t xml:space="preserve">1. Review the 1W chart after the weekly close.</t>
  </si>
  <si>
    <t xml:space="preserve">2. Copy the dashboard instruction into Weekly Plan. On buy or add weeks, enter the order amount and the actual XRP units executed.</t>
  </si>
  <si>
    <t xml:space="preserve">3. Log one-time extra cash in Capital Ledger first.</t>
  </si>
  <si>
    <t xml:space="preserve">4. Keep optional extra adds inside your written caps.</t>
  </si>
  <si>
    <t xml:space="preserve">5. On trim weeks, record reserve cash, tax holdback, and any intentional BTC rotation.</t>
  </si>
  <si>
    <t xml:space="preserve">Best default setup</t>
  </si>
  <si>
    <t xml:space="preserve">• Start XRP-first by default. Add BTC only if you intentionally want one combined weekly capital policy.</t>
  </si>
  <si>
    <t xml:space="preserve">• Performance is the default XRP mode. Use Safety only if earlier staged cash extraction matters more.</t>
  </si>
  <si>
    <t xml:space="preserve">• Keep recurring weekly budgets stable.</t>
  </si>
  <si>
    <t xml:space="preserve">• Set extra-add caps to $0 if you do not want discretionary top-ups.</t>
  </si>
  <si>
    <t xml:space="preserve">• Keep RADAR-bottom top-ups smaller than confirmed-bottom top-ups.</t>
  </si>
  <si>
    <t xml:space="preserve">Budget changes</t>
  </si>
  <si>
    <t xml:space="preserve">• One-time extra cash goes in Capital Ledger; no plan start-date change is needed.</t>
  </si>
  <si>
    <t xml:space="preserve">• For a real recurring budget change, update Controls and the indicator weekly budget.</t>
  </si>
  <si>
    <t xml:space="preserve">• Move the plan start date only if you want the proof rows to restate around the new recurring amount.</t>
  </si>
  <si>
    <t xml:space="preserve">Alerts + keep it simple</t>
  </si>
  <si>
    <t xml:space="preserve">• Create a TradingView alert on Any alert() function call if you want weekly reminders.</t>
  </si>
  <si>
    <t xml:space="preserve">• Use dashboard buy order ($) for buy and add weeks only. Record actual trim proceeds and actual XRP units after execution.</t>
  </si>
  <si>
    <t xml:space="preserve">• The indicator is the weekly instruction source. This workbook is the funding and execution record.</t>
  </si>
  <si>
    <t xml:space="preserve">• The 1W layer can govern long-term, hybrid, or lower-timeframe execution styles.</t>
  </si>
  <si>
    <t xml:space="preserve">AZRO Systems — Controls</t>
  </si>
  <si>
    <t xml:space="preserve">Run XRP as a stand-alone weekly sleeve by default. Keep recurring weekly budgets stable. Use the tracker for one-time cash and real-world execution whether XRP is stand-alone, hybrid, or part of a broader weekly capital-governor workflow.</t>
  </si>
  <si>
    <t xml:space="preserve">Core controls</t>
  </si>
  <si>
    <t xml:space="preserve">Live totals</t>
  </si>
  <si>
    <t xml:space="preserve">Workbook version</t>
  </si>
  <si>
    <t xml:space="preserve">v1.4.1</t>
  </si>
  <si>
    <t xml:space="preserve">Current extra cash available</t>
  </si>
  <si>
    <t xml:space="preserve">Customer / account label</t>
  </si>
  <si>
    <t xml:space="preserve">Primary account</t>
  </si>
  <si>
    <t xml:space="preserve">Total XRP extra adds used</t>
  </si>
  <si>
    <t xml:space="preserve">Plan start date</t>
  </si>
  <si>
    <t xml:space="preserve">2026-01-01</t>
  </si>
  <si>
    <t xml:space="preserve">Total XRP reserve kept</t>
  </si>
  <si>
    <t xml:space="preserve">Core approach</t>
  </si>
  <si>
    <t xml:space="preserve">XRP-first (BTC optional)</t>
  </si>
  <si>
    <t xml:space="preserve">Total XRP rotated to BTC</t>
  </si>
  <si>
    <t xml:space="preserve">Total tax holdback</t>
  </si>
  <si>
    <t xml:space="preserve">XRP weekly budget ($)</t>
  </si>
  <si>
    <t xml:space="preserve">Current XRP held</t>
  </si>
  <si>
    <t xml:space="preserve">BTC weekly budget ($)</t>
  </si>
  <si>
    <t xml:space="preserve">Average cost of XRP held</t>
  </si>
  <si>
    <t xml:space="preserve">Opening extra cash pool ($)</t>
  </si>
  <si>
    <t xml:space="preserve">Current XRP cost basis</t>
  </si>
  <si>
    <t xml:space="preserve">Confirmed-bottom extra cap ($)</t>
  </si>
  <si>
    <t xml:space="preserve">RADAR-bottom extra cap ($)</t>
  </si>
  <si>
    <t xml:space="preserve">Weekly boost cap ($)</t>
  </si>
  <si>
    <t xml:space="preserve">Allow RADAR-bottom top-ups</t>
  </si>
  <si>
    <t xml:space="preserve">Yes</t>
  </si>
  <si>
    <t xml:space="preserve">Rotation + mode policy</t>
  </si>
  <si>
    <t xml:space="preserve">Operating guidance</t>
  </si>
  <si>
    <t xml:space="preserve">Preferred XRP mode</t>
  </si>
  <si>
    <t xml:space="preserve">Performance</t>
  </si>
  <si>
    <t xml:space="preserve">• Recurring weekly budget = the normal base plan.</t>
  </si>
  <si>
    <t xml:space="preserve">Safety cash pace</t>
  </si>
  <si>
    <t xml:space="preserve">Standard</t>
  </si>
  <si>
    <t xml:space="preserve">• One-time extra cash = Capital Ledger first.</t>
  </si>
  <si>
    <t xml:space="preserve">• On buy / add weeks copy the indicator buy order amount. On sell / trim weeks use Trim proceeds + Actual XRP units after execution.</t>
  </si>
  <si>
    <t xml:space="preserve">Trim proceeds to BTC (%)</t>
  </si>
  <si>
    <t xml:space="preserve">• Real recurring budget change = update here + indicator Weekly budget + Plan start date.</t>
  </si>
  <si>
    <t xml:space="preserve">Trim proceeds to reserve (%)</t>
  </si>
  <si>
    <t xml:space="preserve">• Want the exact weekly amount by alert? On the indicator use Condition = this script + Any alert() function call, then turn on Send Email and/or Notify on App.</t>
  </si>
  <si>
    <t xml:space="preserve">Trim proceeds to tax holdback (%)</t>
  </si>
  <si>
    <t xml:space="preserve">• If you already held XRP on Plan start date, enter that starting XRP and average cost below so total XRP held and current basis stay accurate.</t>
  </si>
  <si>
    <t xml:space="preserve">Trim allocation check</t>
  </si>
  <si>
    <t xml:space="preserve">House rules</t>
  </si>
  <si>
    <t xml:space="preserve">Accumulator = buy-only.
Balanced = steadier.
Aggressive = stronger adds / trims.
Performance = profit-first default.
Safety = cash-sooner path.
Safety cash pace = Standard / Fast exit / Cash flow bills.</t>
  </si>
  <si>
    <t xml:space="preserve">XRP held at start (units)</t>
  </si>
  <si>
    <t xml:space="preserve">Average cost of XRP held at start ($)</t>
  </si>
  <si>
    <t xml:space="preserve">AZRO Systems — Weekly Plan</t>
  </si>
  <si>
    <t xml:space="preserve">Copy the dashboard after the weekly close. On buy / add weeks, enter the indicator buy order amount in Dashboard buy order ($). On sell / trim weeks, record the real trim proceeds and the actual XRP units after execution so running holdings and basis stay accurate. BOOST is already included.</t>
  </si>
  <si>
    <t xml:space="preserve">Week close</t>
  </si>
  <si>
    <t xml:space="preserve">Mode</t>
  </si>
  <si>
    <t xml:space="preserve">Safety pace</t>
  </si>
  <si>
    <t xml:space="preserve">DO NOW</t>
  </si>
  <si>
    <t xml:space="preserve">Market now</t>
  </si>
  <si>
    <t xml:space="preserve">Label type</t>
  </si>
  <si>
    <t xml:space="preserve">Dashboard buy order ($)</t>
  </si>
  <si>
    <t xml:space="preserve">Budget funding ($)</t>
  </si>
  <si>
    <t xml:space="preserve">Reserve funding ($)</t>
  </si>
  <si>
    <t xml:space="preserve">Extra cash before ($)</t>
  </si>
  <si>
    <t xml:space="preserve">Policy cap this week ($)</t>
  </si>
  <si>
    <t xml:space="preserve">Extra cash you added ($)</t>
  </si>
  <si>
    <t xml:space="preserve">Total buy ($)</t>
  </si>
  <si>
    <t xml:space="preserve">Trim proceeds ($)</t>
  </si>
  <si>
    <t xml:space="preserve">Actual XRP units + / -</t>
  </si>
  <si>
    <t xml:space="preserve">Target BTC ($)</t>
  </si>
  <si>
    <t xml:space="preserve">Target reserve ($)</t>
  </si>
  <si>
    <t xml:space="preserve">Target tax ($)</t>
  </si>
  <si>
    <t xml:space="preserve">Actual BTC ($)</t>
  </si>
  <si>
    <t xml:space="preserve">Actual reserve ($)</t>
  </si>
  <si>
    <t xml:space="preserve">Actual tax ($)</t>
  </si>
  <si>
    <t xml:space="preserve">Extra cash left ($)</t>
  </si>
  <si>
    <t xml:space="preserve">Order check</t>
  </si>
  <si>
    <t xml:space="preserve">Notes</t>
  </si>
  <si>
    <t xml:space="preserve">Cap flag</t>
  </si>
  <si>
    <t xml:space="preserve">Trim split issue</t>
  </si>
  <si>
    <t xml:space="preserve">Funding issue</t>
  </si>
  <si>
    <t xml:space="preserve">Negative cash issue</t>
  </si>
  <si>
    <t xml:space="preserve">Running XRP held (helper)</t>
  </si>
  <si>
    <t xml:space="preserve">Running XRP cost basis (helper)</t>
  </si>
  <si>
    <t xml:space="preserve">Running XRP avg cost (helper)</t>
  </si>
  <si>
    <t xml:space="preserve">AZRO Systems — Results</t>
  </si>
  <si>
    <t xml:space="preserve">Use this as the calm weekly review surface. The indicator is the instruction source. This tracker is the real funding and execution record, and current XRP held / basis use the Actual XRP units + / - column plus any starting XRP you enter in Controls.</t>
  </si>
  <si>
    <t xml:space="preserve">Core totals</t>
  </si>
  <si>
    <t xml:space="preserve">XRP results</t>
  </si>
  <si>
    <t xml:space="preserve">BTC results</t>
  </si>
  <si>
    <t xml:space="preserve">XRP total buys</t>
  </si>
  <si>
    <t xml:space="preserve">BTC total buys</t>
  </si>
  <si>
    <t xml:space="preserve">XRP extra adds used</t>
  </si>
  <si>
    <t xml:space="preserve">XRP trim proceeds</t>
  </si>
  <si>
    <t xml:space="preserve">BTC trims / sells</t>
  </si>
  <si>
    <t xml:space="preserve">XRP reserve kept</t>
  </si>
  <si>
    <t xml:space="preserve">XRP rotated to BTC</t>
  </si>
  <si>
    <t xml:space="preserve">BTC weekly budget</t>
  </si>
  <si>
    <t xml:space="preserve">Tax holdback</t>
  </si>
  <si>
    <t xml:space="preserve">Plan vs policy check</t>
  </si>
  <si>
    <t xml:space="preserve">XRP weekly budget</t>
  </si>
  <si>
    <t xml:space="preserve">Latest XRP week</t>
  </si>
  <si>
    <t xml:space="preserve">Latest BTC week</t>
  </si>
  <si>
    <t xml:space="preserve">Last XRP week</t>
  </si>
  <si>
    <t xml:space="preserve">Last BTC week</t>
  </si>
  <si>
    <t xml:space="preserve">Last XRP action</t>
  </si>
  <si>
    <t xml:space="preserve">Last BTC action</t>
  </si>
  <si>
    <t xml:space="preserve">Last XRP label</t>
  </si>
  <si>
    <t xml:space="preserve">Last BTC mode</t>
  </si>
  <si>
    <t xml:space="preserve">Last XRP buy order</t>
  </si>
  <si>
    <t xml:space="preserve">Last BTC order</t>
  </si>
  <si>
    <t xml:space="preserve">Last extra add</t>
  </si>
  <si>
    <t xml:space="preserve">Last BTC source</t>
  </si>
  <si>
    <t xml:space="preserve">Plan checks</t>
  </si>
  <si>
    <t xml:space="preserve">Keep it simple</t>
  </si>
  <si>
    <t xml:space="preserve">Budget funding issues</t>
  </si>
  <si>
    <t xml:space="preserve">• The chart stays the weekly instruction source.</t>
  </si>
  <si>
    <t xml:space="preserve">Extra-add cap issues</t>
  </si>
  <si>
    <t xml:space="preserve">• Keep weekly budgets stable. One-time extra cash belongs in Capital Ledger.</t>
  </si>
  <si>
    <t xml:space="preserve">Trim split issues</t>
  </si>
  <si>
    <t xml:space="preserve">• Use larger optional top-ups on confirmed bottoms. Keep RADAR-bottom adds smaller and capped.</t>
  </si>
  <si>
    <t xml:space="preserve">Negative cash rows</t>
  </si>
  <si>
    <t xml:space="preserve">• Realized XRP wins should already have a written split back into BTC, reserve, and tax holdback.</t>
  </si>
  <si>
    <t xml:space="preserve">Overall status</t>
  </si>
  <si>
    <t xml:space="preserve">• If you want zero discretionary top-ups, set both extra-add caps to $0.</t>
  </si>
  <si>
    <t xml:space="preserve">AZRO Systems — BTC Weekly Plan</t>
  </si>
  <si>
    <t xml:space="preserve">Use this only if you run the AZRO BTC Operating System alongside XRP.</t>
  </si>
  <si>
    <t xml:space="preserve">BTC mode</t>
  </si>
  <si>
    <t xml:space="preserve">Dashboard order ($)</t>
  </si>
  <si>
    <t xml:space="preserve">Actual buy/add ($)</t>
  </si>
  <si>
    <t xml:space="preserve">Actual trim/sell ($)</t>
  </si>
  <si>
    <t xml:space="preserve">BTC units + / -</t>
  </si>
  <si>
    <t xml:space="preserve">Funding source</t>
  </si>
  <si>
    <t xml:space="preserve">AZRO Systems — Capital Ledger</t>
  </si>
  <si>
    <t xml:space="preserve">Use this for one-time cash only: deposits, withdrawals, reserve inflows, and tax outflows.</t>
  </si>
  <si>
    <t xml:space="preserve">Date</t>
  </si>
  <si>
    <t xml:space="preserve">Category</t>
  </si>
  <si>
    <t xml:space="preserve">Amount (+/-)</t>
  </si>
  <si>
    <t xml:space="preserve">Running extra-cash balance</t>
  </si>
  <si>
    <t xml:space="preserve">Sources</t>
  </si>
  <si>
    <t xml:space="preserve">Workbook language, workflow, and product naming were aligned to current AZRO customer materials.</t>
  </si>
  <si>
    <t xml:space="preserve">Current bundled XRP handbook</t>
  </si>
  <si>
    <t xml:space="preserve">AZRO_Systems_XRP_TopBottom_Indicator_Customer_Handbook_v1.4.1_FINAL_2026-04-08.pdf</t>
  </si>
  <si>
    <t xml:space="preserve">Current bundled XRP tracker</t>
  </si>
  <si>
    <t xml:space="preserve">AZRO_Systems_XRP_TopBottom_Indicator_Weekly_Strategy_Tracker_v1.4.1_FINAL_2026-04-08.xlsx</t>
  </si>
  <si>
    <t xml:space="preserve">Current bundled XRP diligence layer</t>
  </si>
  <si>
    <t xml:space="preserve">AZRO_Systems_XRP_TopBottom_Indicator_Deep_Test_Report_v1.4.1_FINAL_2026-04-08.pdf + AZRO_Systems_XRP_TopBottom_Indicator_Deep_Test_Tearsheet_v1.4.1_FINAL_2026-04-08.xlsx</t>
  </si>
  <si>
    <t xml:space="preserve">Combined operating guide</t>
  </si>
  <si>
    <t xml:space="preserve">AZRO_Systems_BTC_XRP_Combined_Operating_Guide_BTC_v1.0.6_XRP_v1.4.1_FINAL_2026-04-08.pdf</t>
  </si>
  <si>
    <t xml:space="preserve">Current BTC handbook</t>
  </si>
  <si>
    <t xml:space="preserve">AZRO_Systems_BTC_Operating_System_Customer_Handbook_v1.0.6_FINAL_2026-04-08.pdf</t>
  </si>
  <si>
    <t xml:space="preserve">Current official access pages</t>
  </si>
  <si>
    <t xml:space="preserve">BTC lifetime access</t>
  </si>
  <si>
    <t xml:space="preserve">BTC lifetime access page</t>
  </si>
  <si>
    <t xml:space="preserve">BTC subscription access</t>
  </si>
  <si>
    <t xml:space="preserve">BTC subscription access page</t>
  </si>
  <si>
    <t xml:space="preserve">XRP lifetime access</t>
  </si>
  <si>
    <t xml:space="preserve">XRP lifetime access page</t>
  </si>
  <si>
    <t xml:space="preserve">XRP subscription access</t>
  </si>
  <si>
    <t xml:space="preserve">XRP subscription access page</t>
  </si>
  <si>
    <t xml:space="preserve">core_approach</t>
  </si>
  <si>
    <t xml:space="preserve">yes_no</t>
  </si>
  <si>
    <t xml:space="preserve">xrp_modes</t>
  </si>
  <si>
    <t xml:space="preserve">safety_pace</t>
  </si>
  <si>
    <t xml:space="preserve">xrp_label</t>
  </si>
  <si>
    <t xml:space="preserve">btc_modes</t>
  </si>
  <si>
    <t xml:space="preserve">btc_funding</t>
  </si>
  <si>
    <t xml:space="preserve">capital_cat</t>
  </si>
  <si>
    <t xml:space="preserve">BTC-first</t>
  </si>
  <si>
    <t xml:space="preserve">Accumulator</t>
  </si>
  <si>
    <t xml:space="preserve">Stack</t>
  </si>
  <si>
    <t xml:space="preserve">Weekly budget</t>
  </si>
  <si>
    <t xml:space="preserve">Extra cash deposit</t>
  </si>
  <si>
    <t xml:space="preserve">BTC-only</t>
  </si>
  <si>
    <t xml:space="preserve">No</t>
  </si>
  <si>
    <t xml:space="preserve">Balanced</t>
  </si>
  <si>
    <t xml:space="preserve">Fast exit</t>
  </si>
  <si>
    <t xml:space="preserve">Confirmed bottom</t>
  </si>
  <si>
    <t xml:space="preserve">Adaptive</t>
  </si>
  <si>
    <t xml:space="preserve">XRP rotation</t>
  </si>
  <si>
    <t xml:space="preserve">XRP trim to reserve</t>
  </si>
  <si>
    <t xml:space="preserve">BTC + XRP</t>
  </si>
  <si>
    <t xml:space="preserve">Aggressive</t>
  </si>
  <si>
    <t xml:space="preserve">Cash flow bills</t>
  </si>
  <si>
    <t xml:space="preserve">Major bottom</t>
  </si>
  <si>
    <t xml:space="preserve">Event</t>
  </si>
  <si>
    <t xml:space="preserve">Cash reserve</t>
  </si>
  <si>
    <t xml:space="preserve">Manual withdrawal</t>
  </si>
  <si>
    <t xml:space="preserve">RADAR bottom</t>
  </si>
  <si>
    <t xml:space="preserve">Other</t>
  </si>
  <si>
    <t xml:space="preserve">Tax payment</t>
  </si>
  <si>
    <t xml:space="preserve">Safety</t>
  </si>
  <si>
    <t xml:space="preserve">Weekly boost</t>
  </si>
  <si>
    <t xml:space="preserve">Risk</t>
  </si>
  <si>
    <t xml:space="preserve">High risk</t>
  </si>
  <si>
    <t xml:space="preserve">RADAR top</t>
  </si>
  <si>
    <t xml:space="preserve">Major top</t>
  </si>
  <si>
    <t xml:space="preserve">Safety trim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</si>
</sst>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[RED]&quot;($&quot;#,##0\)"/>
    <numFmt numFmtId="166" formatCode="yyyy\-mm\-dd"/>
    <numFmt numFmtId="167" formatCode="0.000000"/>
    <numFmt numFmtId="168" formatCode="\$#,##0.0000"/>
    <numFmt numFmtId="169" formatCode="\$#,##0.00"/>
    <numFmt numFmtId="170" formatCode="0.0%"/>
    <numFmt numFmtId="171" formatCode="#,##0.00;[RED]\(#,##0.00\);\-"/>
    <numFmt numFmtId="172" formatCode="\$#,##0;[RED]&quot;($&quot;#,##0\);\-"/>
    <numFmt numFmtId="173" formatCode="0"/>
  </numFmts>
  <fonts count="21">
    <font>
      <sz val="10"/>
      <name val="Inte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11827"/>
      <name val="Inter"/>
      <family val="0"/>
      <charset val="1"/>
    </font>
    <font>
      <b val="true"/>
      <sz val="18"/>
      <color rgb="FFFFFFFF"/>
      <name val="Inter"/>
      <family val="0"/>
      <charset val="1"/>
    </font>
    <font>
      <b val="true"/>
      <sz val="11.5"/>
      <color rgb="FFFFFFFF"/>
      <name val="Inter"/>
      <family val="0"/>
      <charset val="1"/>
    </font>
    <font>
      <b val="true"/>
      <sz val="12.5"/>
      <color rgb="FFFFFFFF"/>
      <name val="Inter"/>
      <family val="0"/>
      <charset val="1"/>
    </font>
    <font>
      <sz val="10.5"/>
      <color rgb="FF111827"/>
      <name val="Inter"/>
      <family val="0"/>
      <charset val="1"/>
    </font>
    <font>
      <b val="true"/>
      <sz val="14"/>
      <color rgb="FFFFFFFF"/>
      <name val="Inter"/>
      <family val="0"/>
      <charset val="1"/>
    </font>
    <font>
      <sz val="11"/>
      <color rgb="FF6B7280"/>
      <name val="Inter"/>
      <family val="0"/>
      <charset val="1"/>
    </font>
    <font>
      <sz val="11"/>
      <color rgb="FF0000FF"/>
      <name val="Inter"/>
      <family val="0"/>
      <charset val="1"/>
    </font>
    <font>
      <sz val="11"/>
      <color rgb="FF111111"/>
      <name val="Inter"/>
      <family val="0"/>
      <charset val="1"/>
    </font>
    <font>
      <sz val="10"/>
      <name val="Arial"/>
      <family val="2"/>
    </font>
    <font>
      <sz val="10"/>
      <color rgb="FF6B7280"/>
      <name val="Inter"/>
      <family val="0"/>
      <charset val="1"/>
    </font>
    <font>
      <b val="true"/>
      <sz val="11"/>
      <color rgb="FFFFFFFF"/>
      <name val="Inter"/>
      <family val="0"/>
      <charset val="1"/>
    </font>
    <font>
      <b val="true"/>
      <sz val="11"/>
      <color rgb="FF666666"/>
      <name val="Inter"/>
      <family val="0"/>
      <charset val="1"/>
    </font>
    <font>
      <sz val="11"/>
      <color theme="1"/>
      <name val="Inter"/>
      <family val="2"/>
      <charset val="1"/>
    </font>
    <font>
      <b val="true"/>
      <sz val="16"/>
      <color rgb="FF0E8B6A"/>
      <name val="Inter"/>
      <family val="0"/>
      <charset val="1"/>
    </font>
    <font>
      <sz val="11"/>
      <color rgb="FF008000"/>
      <name val="Inter"/>
      <family val="0"/>
      <charset val="1"/>
    </font>
    <font>
      <sz val="12"/>
      <color theme="10"/>
      <name val="Inter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8FCFA"/>
      </patternFill>
    </fill>
    <fill>
      <patternFill patternType="solid">
        <fgColor rgb="FF062A26"/>
        <bgColor rgb="FF082D29"/>
      </patternFill>
    </fill>
    <fill>
      <patternFill patternType="solid">
        <fgColor rgb="FF159570"/>
        <bgColor rgb="FF0E8B6A"/>
      </patternFill>
    </fill>
    <fill>
      <patternFill patternType="solid">
        <fgColor rgb="FF082D29"/>
        <bgColor rgb="FF062A26"/>
      </patternFill>
    </fill>
    <fill>
      <patternFill patternType="solid">
        <fgColor rgb="FFEDF7F4"/>
        <bgColor rgb="FFEAF7F3"/>
      </patternFill>
    </fill>
    <fill>
      <patternFill patternType="solid">
        <fgColor rgb="FFE2F2EC"/>
        <bgColor rgb="FFE9EEF3"/>
      </patternFill>
    </fill>
    <fill>
      <patternFill patternType="solid">
        <fgColor rgb="FFF8FAFC"/>
        <bgColor rgb="FFF8FCFA"/>
      </patternFill>
    </fill>
    <fill>
      <patternFill patternType="solid">
        <fgColor rgb="FFEEF3F7"/>
        <bgColor rgb="FFEEF1F4"/>
      </patternFill>
    </fill>
    <fill>
      <patternFill patternType="solid">
        <fgColor rgb="FF06211C"/>
        <bgColor rgb="FF062A26"/>
      </patternFill>
    </fill>
    <fill>
      <patternFill patternType="solid">
        <fgColor rgb="FF0E8B6A"/>
        <bgColor rgb="FF159570"/>
      </patternFill>
    </fill>
    <fill>
      <patternFill patternType="solid">
        <fgColor rgb="FF0B3029"/>
        <bgColor rgb="FF082D29"/>
      </patternFill>
    </fill>
    <fill>
      <patternFill patternType="solid">
        <fgColor rgb="FFEAF7F3"/>
        <bgColor rgb="FFEDF7F4"/>
      </patternFill>
    </fill>
    <fill>
      <patternFill patternType="solid">
        <fgColor rgb="FFE8F0FF"/>
        <bgColor rgb="FFE9EEF3"/>
      </patternFill>
    </fill>
    <fill>
      <patternFill patternType="solid">
        <fgColor rgb="FFEEF1F4"/>
        <bgColor rgb="FFEEF3F7"/>
      </patternFill>
    </fill>
    <fill>
      <patternFill patternType="solid">
        <fgColor rgb="FFE9EEF3"/>
        <bgColor rgb="FFEEF1F4"/>
      </patternFill>
    </fill>
    <fill>
      <patternFill patternType="solid">
        <fgColor rgb="FFF8FCFA"/>
        <bgColor rgb="FFF8FAFC"/>
      </patternFill>
    </fill>
    <fill>
      <patternFill patternType="solid">
        <fgColor rgb="FFF5F7F9"/>
        <bgColor rgb="FFF8FAF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  <border diagonalUp="false" diagonalDown="false">
      <left style="thin">
        <color rgb="FFD0D7E2"/>
      </left>
      <right/>
      <top style="thin">
        <color rgb="FFD0D7E2"/>
      </top>
      <bottom style="thin">
        <color rgb="FFD0D7E2"/>
      </bottom>
      <diagonal/>
    </border>
    <border diagonalUp="false" diagonalDown="false">
      <left/>
      <right style="thin">
        <color rgb="FFD0D7E2"/>
      </right>
      <top style="thin">
        <color rgb="FFD0D7E2"/>
      </top>
      <bottom style="thin">
        <color rgb="FFD0D7E2"/>
      </bottom>
      <diagonal/>
    </border>
    <border diagonalUp="false" diagonalDown="false">
      <left style="thin">
        <color rgb="FFD6E3DE"/>
      </left>
      <right style="thin">
        <color rgb="FFD6E3DE"/>
      </right>
      <top style="thin">
        <color rgb="FFD6E3DE"/>
      </top>
      <bottom style="thin">
        <color rgb="FFD6E3DE"/>
      </bottom>
      <diagonal/>
    </border>
    <border diagonalUp="false" diagonalDown="false">
      <left/>
      <right/>
      <top/>
      <bottom style="thin">
        <color rgb="FFD6E3DE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3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15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1" fillId="14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1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1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1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1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15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15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17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17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17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1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17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1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7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8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17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1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17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1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4">
    <dxf>
      <fill>
        <patternFill patternType="solid">
          <fgColor rgb="FF0B3029"/>
          <bgColor rgb="FF000000"/>
        </patternFill>
      </fill>
    </dxf>
    <dxf>
      <fill>
        <patternFill patternType="solid">
          <fgColor rgb="FFEAF7F3"/>
          <bgColor rgb="FF000000"/>
        </patternFill>
      </fill>
    </dxf>
    <dxf>
      <fill>
        <patternFill patternType="solid">
          <fgColor rgb="FFF8FCFA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11111"/>
          <bgColor rgb="FF000000"/>
        </patternFill>
      </fill>
    </dxf>
    <dxf>
      <fill>
        <patternFill patternType="solid">
          <fgColor rgb="FFEEF1F4"/>
          <bgColor rgb="FF000000"/>
        </patternFill>
      </fill>
    </dxf>
    <dxf>
      <fill>
        <patternFill patternType="solid">
          <fgColor rgb="FFF5F7F9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FFF3CD"/>
        </patternFill>
      </fill>
    </dxf>
    <dxf>
      <fill>
        <patternFill>
          <bgColor rgb="FFFDE9E7"/>
        </patternFill>
      </fill>
    </dxf>
    <dxf>
      <fill>
        <patternFill>
          <bgColor rgb="FFFDE2E1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DF7F4"/>
      <rgbColor rgb="FFFF00FF"/>
      <rgbColor rgb="FF00FFFF"/>
      <rgbColor rgb="FF800000"/>
      <rgbColor rgb="FF008000"/>
      <rgbColor rgb="FF111827"/>
      <rgbColor rgb="FF808000"/>
      <rgbColor rgb="FF800080"/>
      <rgbColor rgb="FF0E8B6A"/>
      <rgbColor rgb="FFD6E3DE"/>
      <rgbColor rgb="FF666666"/>
      <rgbColor rgb="FFEEF3F7"/>
      <rgbColor rgb="FF993366"/>
      <rgbColor rgb="FFFFF3CD"/>
      <rgbColor rgb="FFE2F2EC"/>
      <rgbColor rgb="FF660066"/>
      <rgbColor rgb="FFF8FCFA"/>
      <rgbColor rgb="FF0066CC"/>
      <rgbColor rgb="FFD0D7E2"/>
      <rgbColor rgb="FF111111"/>
      <rgbColor rgb="FFFF00FF"/>
      <rgbColor rgb="FFEEF1F4"/>
      <rgbColor rgb="FF00FFFF"/>
      <rgbColor rgb="FF800080"/>
      <rgbColor rgb="FF800000"/>
      <rgbColor rgb="FF008080"/>
      <rgbColor rgb="FF0000FF"/>
      <rgbColor rgb="FF00CCFF"/>
      <rgbColor rgb="FFEAF7F3"/>
      <rgbColor rgb="FFE2F0D9"/>
      <rgbColor rgb="FFFDE9E7"/>
      <rgbColor rgb="FFE9EEF3"/>
      <rgbColor rgb="FFFDE2E1"/>
      <rgbColor rgb="FFE8F0FF"/>
      <rgbColor rgb="FFFCE4D6"/>
      <rgbColor rgb="FF3366FF"/>
      <rgbColor rgb="FF33CCCC"/>
      <rgbColor rgb="FF99CC00"/>
      <rgbColor rgb="FFF5F7F9"/>
      <rgbColor rgb="FFFF9900"/>
      <rgbColor rgb="FFFF6600"/>
      <rgbColor rgb="FF6B7280"/>
      <rgbColor rgb="FFF8FAFC"/>
      <rgbColor rgb="FF082D29"/>
      <rgbColor rgb="FF159570"/>
      <rgbColor rgb="FF062A26"/>
      <rgbColor rgb="FF06211C"/>
      <rgbColor rgb="FF993300"/>
      <rgbColor rgb="FF993366"/>
      <rgbColor rgb="FF333399"/>
      <rgbColor rgb="FF0B30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BTCWeeklyLog" displayName="BTCWeeklyLog" ref="A5:J525" headerRowCount="1" totalsRowCount="0" totalsRowShown="0">
  <autoFilter ref="A5:J525"/>
  <tableColumns count="10">
    <tableColumn id="1" name="Week close"/>
    <tableColumn id="2" name="BTC mode"/>
    <tableColumn id="3" name="DO NOW"/>
    <tableColumn id="4" name="Market now"/>
    <tableColumn id="5" name="Dashboard order ($)"/>
    <tableColumn id="6" name="Actual buy/add ($)"/>
    <tableColumn id="7" name="Actual trim/sell ($)"/>
    <tableColumn id="8" name="BTC units + / -"/>
    <tableColumn id="9" name="Funding source"/>
    <tableColumn id="10" name="Notes"/>
  </tableColumns>
</table>
</file>

<file path=xl/tables/table2.xml><?xml version="1.0" encoding="utf-8"?>
<table xmlns="http://schemas.openxmlformats.org/spreadsheetml/2006/main" id="2" name="CapitalLedger" displayName="CapitalLedger" ref="A5:E405" headerRowCount="1" totalsRowCount="0" totalsRowShown="0">
  <autoFilter ref="A5:E405"/>
  <tableColumns count="5">
    <tableColumn id="1" name="Date"/>
    <tableColumn id="2" name="Category"/>
    <tableColumn id="3" name="Amount (+/-)"/>
    <tableColumn id="4" name="Notes"/>
    <tableColumn id="5" name="Running extra-cash balance"/>
  </tableColumns>
</table>
</file>

<file path=xl/tables/table3.xml><?xml version="1.0" encoding="utf-8"?>
<table xmlns="http://schemas.openxmlformats.org/spreadsheetml/2006/main" id="3" name="XRPWeeklyLog" displayName="XRPWeeklyLog" ref="A5:X525" headerRowCount="1" totalsRowCount="0" totalsRowShown="0">
  <autoFilter ref="A5:X525"/>
  <tableColumns count="24">
    <tableColumn id="1" name="Week close"/>
    <tableColumn id="2" name="Mode"/>
    <tableColumn id="3" name="Safety pace"/>
    <tableColumn id="4" name="DO NOW"/>
    <tableColumn id="5" name="Market now"/>
    <tableColumn id="6" name="Label type"/>
    <tableColumn id="7" name="Dashboard buy order ($)"/>
    <tableColumn id="8" name="Budget funding ($)"/>
    <tableColumn id="9" name="Reserve funding ($)"/>
    <tableColumn id="10" name="Extra cash before ($)"/>
    <tableColumn id="11" name="Policy cap this week ($)"/>
    <tableColumn id="12" name="Extra cash you added ($)"/>
    <tableColumn id="13" name="Total buy ($)"/>
    <tableColumn id="14" name="Trim proceeds ($)"/>
    <tableColumn id="15" name="Actual XRP units + / -"/>
    <tableColumn id="16" name="Target BTC ($)"/>
    <tableColumn id="17" name="Target reserve ($)"/>
    <tableColumn id="18" name="Target tax ($)"/>
    <tableColumn id="19" name="Actual BTC ($)"/>
    <tableColumn id="20" name="Actual reserve ($)"/>
    <tableColumn id="21" name="Actual tax ($)"/>
    <tableColumn id="22" name="Extra cash left ($)"/>
    <tableColumn id="23" name="Order check"/>
    <tableColumn id="24" name="Notes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Inter" pitchFamily="0" charset="1"/>
        <a:ea typeface="Inter" pitchFamily="0" charset="1"/>
        <a:cs typeface="Inter" pitchFamily="0" charset="1"/>
      </a:majorFont>
      <a:minorFont>
        <a:latin typeface="Inter" pitchFamily="0" charset="1"/>
        <a:ea typeface="Inter" pitchFamily="0" charset="1"/>
        <a:cs typeface="Inter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<Relationship Id="rId3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<Relationship Id="rId3" Type="http://schemas.openxmlformats.org/officeDocument/2006/relationships/table" Target="../tables/table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azrosystems.gumroad.com/l/btc-operating-system-lifetime" TargetMode="External"/><Relationship Id="rId2" Type="http://schemas.openxmlformats.org/officeDocument/2006/relationships/hyperlink" Target="https://azrosystems.gumroad.com/l/btc-operating-system-subscription" TargetMode="External"/><Relationship Id="rId3" Type="http://schemas.openxmlformats.org/officeDocument/2006/relationships/hyperlink" Target="https://azrosystems.gumroad.com/l/xrp-topbottom-indicator-lifetime" TargetMode="External"/><Relationship Id="rId4" Type="http://schemas.openxmlformats.org/officeDocument/2006/relationships/hyperlink" Target="https://azrosystems.gumroad.com/l/xrp-topbottom-indicator-subscriptio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820312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4"/>
    <col collapsed="false" customWidth="true" hidden="false" outlineLevel="0" max="3" min="3" style="1" width="72"/>
    <col collapsed="false" customWidth="true" hidden="true" outlineLevel="0" max="26" min="4" style="1" width="10"/>
  </cols>
  <sheetData>
    <row r="1" customFormat="false" ht="33.75" hidden="false" customHeight="true" outlineLevel="0" collapsed="false">
      <c r="A1" s="2"/>
      <c r="B1" s="3" t="s">
        <v>0</v>
      </c>
      <c r="C1" s="3"/>
      <c r="D1" s="2"/>
      <c r="E1" s="2"/>
      <c r="F1" s="2"/>
    </row>
    <row r="2" customFormat="false" ht="43.5" hidden="false" customHeight="true" outlineLevel="0" collapsed="false">
      <c r="A2" s="2"/>
      <c r="B2" s="4" t="s">
        <v>1</v>
      </c>
      <c r="C2" s="4"/>
      <c r="D2" s="2"/>
      <c r="E2" s="2"/>
      <c r="F2" s="2"/>
    </row>
    <row r="3" customFormat="false" ht="9.75" hidden="false" customHeight="true" outlineLevel="0" collapsed="false">
      <c r="A3" s="2"/>
      <c r="B3" s="2"/>
      <c r="C3" s="2"/>
      <c r="D3" s="2"/>
      <c r="E3" s="2"/>
      <c r="F3" s="2"/>
    </row>
    <row r="4" customFormat="false" ht="21.75" hidden="false" customHeight="true" outlineLevel="0" collapsed="false">
      <c r="A4" s="2"/>
      <c r="B4" s="5" t="s">
        <v>2</v>
      </c>
      <c r="C4" s="6"/>
      <c r="D4" s="2"/>
      <c r="E4" s="2"/>
      <c r="F4" s="2"/>
    </row>
    <row r="5" customFormat="false" ht="21.75" hidden="false" customHeight="true" outlineLevel="0" collapsed="false">
      <c r="A5" s="2"/>
      <c r="B5" s="7" t="s">
        <v>3</v>
      </c>
      <c r="C5" s="7"/>
      <c r="D5" s="2"/>
      <c r="E5" s="2"/>
      <c r="F5" s="2"/>
    </row>
    <row r="6" customFormat="false" ht="30" hidden="false" customHeight="true" outlineLevel="0" collapsed="false">
      <c r="A6" s="2"/>
      <c r="B6" s="8" t="s">
        <v>4</v>
      </c>
      <c r="C6" s="8"/>
      <c r="D6" s="2"/>
      <c r="E6" s="2"/>
      <c r="F6" s="2"/>
    </row>
    <row r="7" customFormat="false" ht="30" hidden="false" customHeight="true" outlineLevel="0" collapsed="false">
      <c r="A7" s="2"/>
      <c r="B7" s="7" t="s">
        <v>5</v>
      </c>
      <c r="C7" s="7"/>
      <c r="D7" s="2"/>
      <c r="E7" s="2"/>
      <c r="F7" s="2"/>
    </row>
    <row r="8" customFormat="false" ht="9.75" hidden="false" customHeight="true" outlineLevel="0" collapsed="false">
      <c r="A8" s="2"/>
      <c r="B8" s="2"/>
      <c r="C8" s="2"/>
      <c r="D8" s="2"/>
      <c r="E8" s="2"/>
      <c r="F8" s="2"/>
    </row>
    <row r="9" customFormat="false" ht="21.75" hidden="false" customHeight="true" outlineLevel="0" collapsed="false">
      <c r="A9" s="2"/>
      <c r="B9" s="5" t="s">
        <v>6</v>
      </c>
      <c r="C9" s="6"/>
      <c r="D9" s="2"/>
      <c r="E9" s="2"/>
      <c r="F9" s="2"/>
    </row>
    <row r="10" customFormat="false" ht="21.75" hidden="false" customHeight="true" outlineLevel="0" collapsed="false">
      <c r="A10" s="2"/>
      <c r="B10" s="9" t="s">
        <v>7</v>
      </c>
      <c r="C10" s="9"/>
      <c r="D10" s="2"/>
      <c r="E10" s="2"/>
      <c r="F10" s="2"/>
    </row>
    <row r="11" customFormat="false" ht="31.5" hidden="false" customHeight="true" outlineLevel="0" collapsed="false">
      <c r="A11" s="2"/>
      <c r="B11" s="10" t="s">
        <v>8</v>
      </c>
      <c r="C11" s="10"/>
      <c r="D11" s="2"/>
      <c r="E11" s="2"/>
      <c r="F11" s="2"/>
    </row>
    <row r="12" customFormat="false" ht="21.75" hidden="false" customHeight="true" outlineLevel="0" collapsed="false">
      <c r="A12" s="2"/>
      <c r="B12" s="9" t="s">
        <v>9</v>
      </c>
      <c r="C12" s="9"/>
      <c r="D12" s="2"/>
      <c r="E12" s="2"/>
      <c r="F12" s="2"/>
    </row>
    <row r="13" customFormat="false" ht="21.75" hidden="false" customHeight="true" outlineLevel="0" collapsed="false">
      <c r="A13" s="2"/>
      <c r="B13" s="10" t="s">
        <v>10</v>
      </c>
      <c r="C13" s="10"/>
      <c r="D13" s="2"/>
      <c r="E13" s="2"/>
      <c r="F13" s="2"/>
    </row>
    <row r="14" customFormat="false" ht="27.75" hidden="false" customHeight="true" outlineLevel="0" collapsed="false">
      <c r="A14" s="2"/>
      <c r="B14" s="9" t="s">
        <v>11</v>
      </c>
      <c r="C14" s="9"/>
      <c r="D14" s="2"/>
      <c r="E14" s="2"/>
      <c r="F14" s="2"/>
    </row>
    <row r="15" customFormat="false" ht="9.75" hidden="false" customHeight="true" outlineLevel="0" collapsed="false">
      <c r="A15" s="2"/>
      <c r="B15" s="2"/>
      <c r="C15" s="2"/>
      <c r="D15" s="2"/>
      <c r="E15" s="2"/>
      <c r="F15" s="2"/>
    </row>
    <row r="16" customFormat="false" ht="21.75" hidden="false" customHeight="true" outlineLevel="0" collapsed="false">
      <c r="A16" s="2"/>
      <c r="B16" s="5" t="s">
        <v>12</v>
      </c>
      <c r="C16" s="6"/>
      <c r="D16" s="2"/>
      <c r="E16" s="2"/>
      <c r="F16" s="2"/>
    </row>
    <row r="17" customFormat="false" ht="31.5" hidden="false" customHeight="true" outlineLevel="0" collapsed="false">
      <c r="A17" s="2"/>
      <c r="B17" s="7" t="s">
        <v>13</v>
      </c>
      <c r="C17" s="7"/>
      <c r="D17" s="2"/>
      <c r="E17" s="2"/>
      <c r="F17" s="2"/>
    </row>
    <row r="18" customFormat="false" ht="30" hidden="false" customHeight="true" outlineLevel="0" collapsed="false">
      <c r="A18" s="2"/>
      <c r="B18" s="8" t="s">
        <v>14</v>
      </c>
      <c r="C18" s="8"/>
      <c r="D18" s="2"/>
      <c r="E18" s="2"/>
      <c r="F18" s="2"/>
    </row>
    <row r="19" customFormat="false" ht="21.75" hidden="false" customHeight="true" outlineLevel="0" collapsed="false">
      <c r="A19" s="2"/>
      <c r="B19" s="7" t="s">
        <v>15</v>
      </c>
      <c r="C19" s="7"/>
      <c r="D19" s="2"/>
      <c r="E19" s="2"/>
      <c r="F19" s="2"/>
    </row>
    <row r="20" customFormat="false" ht="24" hidden="false" customHeight="true" outlineLevel="0" collapsed="false">
      <c r="A20" s="2"/>
      <c r="B20" s="8" t="s">
        <v>16</v>
      </c>
      <c r="C20" s="8"/>
      <c r="D20" s="2"/>
      <c r="E20" s="2"/>
      <c r="F20" s="2"/>
    </row>
    <row r="21" customFormat="false" ht="24" hidden="false" customHeight="true" outlineLevel="0" collapsed="false">
      <c r="A21" s="2"/>
      <c r="B21" s="7" t="s">
        <v>17</v>
      </c>
      <c r="C21" s="7"/>
      <c r="D21" s="2"/>
      <c r="E21" s="2"/>
      <c r="F21" s="2"/>
    </row>
    <row r="22" customFormat="false" ht="9.75" hidden="false" customHeight="true" outlineLevel="0" collapsed="false">
      <c r="A22" s="2"/>
      <c r="B22" s="2"/>
      <c r="C22" s="2"/>
      <c r="D22" s="2"/>
      <c r="E22" s="2"/>
      <c r="F22" s="2"/>
    </row>
    <row r="23" customFormat="false" ht="21.75" hidden="false" customHeight="true" outlineLevel="0" collapsed="false">
      <c r="A23" s="2"/>
      <c r="B23" s="5" t="s">
        <v>18</v>
      </c>
      <c r="C23" s="6"/>
      <c r="D23" s="2"/>
      <c r="E23" s="2"/>
      <c r="F23" s="2"/>
    </row>
    <row r="24" customFormat="false" ht="25.5" hidden="false" customHeight="true" outlineLevel="0" collapsed="false">
      <c r="A24" s="2"/>
      <c r="B24" s="9" t="s">
        <v>19</v>
      </c>
      <c r="C24" s="9"/>
      <c r="D24" s="2"/>
      <c r="E24" s="2"/>
      <c r="F24" s="2"/>
    </row>
    <row r="25" customFormat="false" ht="25.5" hidden="false" customHeight="true" outlineLevel="0" collapsed="false">
      <c r="A25" s="2"/>
      <c r="B25" s="10" t="s">
        <v>20</v>
      </c>
      <c r="C25" s="10"/>
      <c r="D25" s="2"/>
      <c r="E25" s="2"/>
      <c r="F25" s="2"/>
    </row>
    <row r="26" customFormat="false" ht="31.5" hidden="false" customHeight="true" outlineLevel="0" collapsed="false">
      <c r="A26" s="2"/>
      <c r="B26" s="9" t="s">
        <v>21</v>
      </c>
      <c r="C26" s="9"/>
      <c r="D26" s="2"/>
      <c r="E26" s="2"/>
      <c r="F26" s="2"/>
    </row>
    <row r="27" customFormat="false" ht="9.75" hidden="false" customHeight="true" outlineLevel="0" collapsed="false">
      <c r="A27" s="2"/>
      <c r="B27" s="2"/>
      <c r="C27" s="2"/>
      <c r="D27" s="2"/>
      <c r="E27" s="2"/>
      <c r="F27" s="2"/>
    </row>
    <row r="28" customFormat="false" ht="21.75" hidden="false" customHeight="true" outlineLevel="0" collapsed="false">
      <c r="A28" s="2"/>
      <c r="B28" s="5" t="s">
        <v>22</v>
      </c>
      <c r="C28" s="6"/>
      <c r="D28" s="2"/>
      <c r="E28" s="2"/>
      <c r="F28" s="2"/>
    </row>
    <row r="29" customFormat="false" ht="27.75" hidden="false" customHeight="true" outlineLevel="0" collapsed="false">
      <c r="A29" s="2"/>
      <c r="B29" s="7" t="s">
        <v>23</v>
      </c>
      <c r="C29" s="7"/>
      <c r="D29" s="2"/>
      <c r="E29" s="2"/>
      <c r="F29" s="2"/>
    </row>
    <row r="30" customFormat="false" ht="31.5" hidden="false" customHeight="true" outlineLevel="0" collapsed="false">
      <c r="A30" s="2"/>
      <c r="B30" s="8" t="s">
        <v>24</v>
      </c>
      <c r="C30" s="8"/>
      <c r="D30" s="2"/>
      <c r="E30" s="2"/>
      <c r="F30" s="2"/>
    </row>
    <row r="31" customFormat="false" ht="30" hidden="false" customHeight="true" outlineLevel="0" collapsed="false">
      <c r="A31" s="2"/>
      <c r="B31" s="7" t="s">
        <v>25</v>
      </c>
      <c r="C31" s="7"/>
      <c r="D31" s="2"/>
      <c r="E31" s="2"/>
      <c r="F31" s="2"/>
    </row>
    <row r="32" customFormat="false" ht="24" hidden="false" customHeight="true" outlineLevel="0" collapsed="false">
      <c r="A32" s="2"/>
      <c r="B32" s="8" t="s">
        <v>26</v>
      </c>
      <c r="C32" s="8"/>
      <c r="D32" s="2"/>
      <c r="E32" s="2"/>
      <c r="F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</row>
    <row r="42" customFormat="false" ht="15" hidden="false" customHeight="false" outlineLevel="0" collapsed="false">
      <c r="A42" s="2"/>
      <c r="B42" s="2"/>
      <c r="C42" s="2"/>
      <c r="D42" s="2"/>
      <c r="E42" s="2"/>
      <c r="F42" s="2"/>
    </row>
    <row r="43" customFormat="false" ht="15" hidden="false" customHeight="false" outlineLevel="0" collapsed="false">
      <c r="A43" s="2"/>
      <c r="B43" s="2"/>
      <c r="C43" s="2"/>
      <c r="D43" s="2"/>
      <c r="E43" s="2"/>
      <c r="F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2"/>
    </row>
    <row r="45" customFormat="false" ht="15" hidden="false" customHeight="false" outlineLevel="0" collapsed="false">
      <c r="A45" s="2"/>
      <c r="B45" s="2"/>
      <c r="C45" s="2"/>
      <c r="D45" s="2"/>
      <c r="E45" s="2"/>
      <c r="F45" s="2"/>
    </row>
    <row r="46" customFormat="false" ht="15" hidden="false" customHeight="false" outlineLevel="0" collapsed="false">
      <c r="A46" s="2"/>
      <c r="B46" s="2"/>
      <c r="C46" s="2"/>
      <c r="D46" s="2"/>
      <c r="E46" s="2"/>
      <c r="F46" s="2"/>
    </row>
    <row r="47" customFormat="false" ht="15" hidden="false" customHeight="false" outlineLevel="0" collapsed="false">
      <c r="A47" s="2"/>
      <c r="B47" s="2"/>
      <c r="C47" s="2"/>
      <c r="D47" s="2"/>
      <c r="E47" s="2"/>
      <c r="F47" s="2"/>
    </row>
    <row r="48" customFormat="false" ht="15" hidden="false" customHeight="false" outlineLevel="0" collapsed="false">
      <c r="A48" s="2"/>
      <c r="B48" s="2"/>
      <c r="C48" s="2"/>
      <c r="D48" s="2"/>
      <c r="E48" s="2"/>
      <c r="F48" s="2"/>
    </row>
    <row r="49" customFormat="false" ht="15" hidden="false" customHeight="false" outlineLevel="0" collapsed="false">
      <c r="A49" s="2"/>
      <c r="B49" s="2"/>
      <c r="C49" s="2"/>
      <c r="D49" s="2"/>
      <c r="E49" s="2"/>
      <c r="F49" s="2"/>
    </row>
    <row r="50" customFormat="false" ht="15" hidden="false" customHeight="false" outlineLevel="0" collapsed="false">
      <c r="A50" s="2"/>
      <c r="B50" s="2"/>
      <c r="C50" s="2"/>
      <c r="D50" s="2"/>
      <c r="E50" s="2"/>
      <c r="F50" s="2"/>
    </row>
    <row r="51" customFormat="false" ht="15" hidden="false" customHeight="false" outlineLevel="0" collapsed="false">
      <c r="A51" s="2"/>
      <c r="B51" s="2"/>
      <c r="C51" s="2"/>
      <c r="D51" s="2"/>
      <c r="E51" s="2"/>
      <c r="F51" s="2"/>
    </row>
    <row r="52" customFormat="false" ht="15" hidden="false" customHeight="false" outlineLevel="0" collapsed="false">
      <c r="A52" s="2"/>
      <c r="B52" s="2"/>
      <c r="C52" s="2"/>
      <c r="D52" s="2"/>
      <c r="E52" s="2"/>
      <c r="F52" s="2"/>
    </row>
    <row r="53" customFormat="false" ht="15" hidden="false" customHeight="false" outlineLevel="0" collapsed="false">
      <c r="A53" s="2"/>
      <c r="B53" s="2"/>
      <c r="C53" s="2"/>
      <c r="D53" s="2"/>
      <c r="E53" s="2"/>
      <c r="F53" s="2"/>
    </row>
    <row r="54" customFormat="false" ht="15" hidden="false" customHeight="false" outlineLevel="0" collapsed="false">
      <c r="A54" s="2"/>
      <c r="B54" s="2"/>
      <c r="C54" s="2"/>
      <c r="D54" s="2"/>
      <c r="E54" s="2"/>
      <c r="F54" s="2"/>
    </row>
    <row r="55" customFormat="false" ht="15" hidden="false" customHeight="false" outlineLevel="0" collapsed="false">
      <c r="A55" s="2"/>
      <c r="B55" s="2"/>
      <c r="C55" s="2"/>
      <c r="D55" s="2"/>
      <c r="E55" s="2"/>
      <c r="F55" s="2"/>
    </row>
  </sheetData>
  <mergeCells count="22">
    <mergeCell ref="B1:C1"/>
    <mergeCell ref="B2:C2"/>
    <mergeCell ref="B5:C5"/>
    <mergeCell ref="B6:C6"/>
    <mergeCell ref="B7:C7"/>
    <mergeCell ref="B10:C10"/>
    <mergeCell ref="B11:C11"/>
    <mergeCell ref="B12:C12"/>
    <mergeCell ref="B13:C13"/>
    <mergeCell ref="B14:C14"/>
    <mergeCell ref="B17:C17"/>
    <mergeCell ref="B18:C18"/>
    <mergeCell ref="B19:C19"/>
    <mergeCell ref="B20:C20"/>
    <mergeCell ref="B21:C21"/>
    <mergeCell ref="B24:C24"/>
    <mergeCell ref="B25:C25"/>
    <mergeCell ref="B26:C26"/>
    <mergeCell ref="B29:C29"/>
    <mergeCell ref="B30:C30"/>
    <mergeCell ref="B31:C31"/>
    <mergeCell ref="B32:C32"/>
  </mergeCells>
  <printOptions headings="false" gridLines="false" gridLinesSet="true" horizontalCentered="false" verticalCentered="false"/>
  <pageMargins left="0.35" right="0.35" top="0.45" bottom="0.4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4"/>
    <col collapsed="false" customWidth="true" hidden="false" outlineLevel="0" max="2" min="2" style="11" width="30"/>
    <col collapsed="false" customWidth="true" hidden="false" outlineLevel="0" max="3" min="3" style="11" width="22"/>
    <col collapsed="false" customWidth="true" hidden="false" outlineLevel="0" max="4" min="4" style="11" width="3"/>
    <col collapsed="false" customWidth="true" hidden="false" outlineLevel="0" max="5" min="5" style="11" width="4"/>
    <col collapsed="false" customWidth="true" hidden="false" outlineLevel="0" max="6" min="6" style="11" width="26"/>
    <col collapsed="false" customWidth="true" hidden="false" outlineLevel="0" max="8" min="7" style="11" width="18"/>
  </cols>
  <sheetData>
    <row r="1" customFormat="false" ht="21.75" hidden="false" customHeight="true" outlineLevel="0" collapsed="false">
      <c r="A1" s="12" t="s">
        <v>27</v>
      </c>
      <c r="B1" s="12"/>
      <c r="C1" s="12"/>
      <c r="D1" s="12"/>
      <c r="E1" s="12"/>
      <c r="F1" s="12"/>
      <c r="G1" s="12"/>
      <c r="H1" s="12"/>
    </row>
    <row r="2" customFormat="false" ht="24" hidden="false" customHeight="true" outlineLevel="0" collapsed="false">
      <c r="A2" s="13" t="s">
        <v>28</v>
      </c>
      <c r="B2" s="13"/>
      <c r="C2" s="13"/>
      <c r="D2" s="13"/>
      <c r="E2" s="13"/>
      <c r="F2" s="13"/>
      <c r="G2" s="13"/>
      <c r="H2" s="13"/>
    </row>
    <row r="3" customFormat="false" ht="21.75" hidden="false" customHeight="true" outlineLevel="0" collapsed="false"/>
    <row r="4" customFormat="false" ht="21.75" hidden="false" customHeight="true" outlineLevel="0" collapsed="false">
      <c r="A4" s="14" t="s">
        <v>29</v>
      </c>
      <c r="B4" s="14"/>
      <c r="C4" s="14"/>
      <c r="E4" s="14" t="s">
        <v>30</v>
      </c>
      <c r="F4" s="14"/>
      <c r="G4" s="14"/>
      <c r="H4" s="14"/>
    </row>
    <row r="5" customFormat="false" ht="21.75" hidden="false" customHeight="true" outlineLevel="0" collapsed="false">
      <c r="B5" s="15" t="s">
        <v>31</v>
      </c>
      <c r="C5" s="16" t="s">
        <v>32</v>
      </c>
      <c r="F5" s="15" t="s">
        <v>33</v>
      </c>
      <c r="G5" s="17" t="n">
        <f aca="false">Results!B5</f>
        <v>0</v>
      </c>
    </row>
    <row r="6" customFormat="false" ht="21.75" hidden="false" customHeight="true" outlineLevel="0" collapsed="false">
      <c r="B6" s="15" t="s">
        <v>34</v>
      </c>
      <c r="C6" s="18" t="s">
        <v>35</v>
      </c>
      <c r="F6" s="15" t="s">
        <v>36</v>
      </c>
      <c r="G6" s="17" t="n">
        <f aca="false">SUM('Weekly Plan'!L6:L525)</f>
        <v>0</v>
      </c>
    </row>
    <row r="7" customFormat="false" ht="21.75" hidden="false" customHeight="true" outlineLevel="0" collapsed="false">
      <c r="B7" s="15" t="s">
        <v>37</v>
      </c>
      <c r="C7" s="19" t="s">
        <v>38</v>
      </c>
      <c r="F7" s="15" t="s">
        <v>39</v>
      </c>
      <c r="G7" s="17" t="n">
        <f aca="false">SUM('Weekly Plan'!T6:T525)</f>
        <v>0</v>
      </c>
    </row>
    <row r="8" customFormat="false" ht="21.75" hidden="false" customHeight="true" outlineLevel="0" collapsed="false">
      <c r="B8" s="15" t="s">
        <v>40</v>
      </c>
      <c r="C8" s="18" t="s">
        <v>41</v>
      </c>
      <c r="F8" s="15" t="s">
        <v>42</v>
      </c>
      <c r="G8" s="17" t="n">
        <f aca="false">SUM('Weekly Plan'!S6:S525)</f>
        <v>0</v>
      </c>
    </row>
    <row r="9" customFormat="false" ht="21.75" hidden="false" customHeight="true" outlineLevel="0" collapsed="false">
      <c r="C9" s="20"/>
      <c r="F9" s="15" t="s">
        <v>43</v>
      </c>
      <c r="G9" s="17" t="n">
        <f aca="false">SUM('Weekly Plan'!U6:U525)</f>
        <v>0</v>
      </c>
    </row>
    <row r="10" customFormat="false" ht="21.75" hidden="false" customHeight="true" outlineLevel="0" collapsed="false">
      <c r="B10" s="15" t="s">
        <v>44</v>
      </c>
      <c r="C10" s="21" t="n">
        <v>100</v>
      </c>
      <c r="F10" s="15" t="s">
        <v>45</v>
      </c>
      <c r="G10" s="22" t="n">
        <f aca="false">Results!$E$6</f>
        <v>0</v>
      </c>
    </row>
    <row r="11" customFormat="false" ht="21.75" hidden="false" customHeight="true" outlineLevel="0" collapsed="false">
      <c r="B11" s="15" t="s">
        <v>46</v>
      </c>
      <c r="C11" s="21" t="n">
        <v>0</v>
      </c>
      <c r="F11" s="15" t="s">
        <v>47</v>
      </c>
      <c r="G11" s="23" t="str">
        <f aca="false">Results!$E$10</f>
        <v/>
      </c>
    </row>
    <row r="12" customFormat="false" ht="21.75" hidden="false" customHeight="true" outlineLevel="0" collapsed="false">
      <c r="B12" s="15" t="s">
        <v>48</v>
      </c>
      <c r="C12" s="21" t="n">
        <v>0</v>
      </c>
      <c r="F12" s="15" t="s">
        <v>49</v>
      </c>
      <c r="G12" s="24" t="str">
        <f aca="false">Results!$E$8</f>
        <v/>
      </c>
    </row>
    <row r="13" customFormat="false" ht="21.75" hidden="false" customHeight="true" outlineLevel="0" collapsed="false">
      <c r="B13" s="15" t="s">
        <v>50</v>
      </c>
      <c r="C13" s="21" t="n">
        <v>1000</v>
      </c>
    </row>
    <row r="14" customFormat="false" ht="21.75" hidden="false" customHeight="true" outlineLevel="0" collapsed="false">
      <c r="B14" s="15" t="s">
        <v>51</v>
      </c>
      <c r="C14" s="21" t="n">
        <v>250</v>
      </c>
    </row>
    <row r="15" customFormat="false" ht="21.75" hidden="false" customHeight="true" outlineLevel="0" collapsed="false">
      <c r="B15" s="15" t="s">
        <v>52</v>
      </c>
      <c r="C15" s="21" t="n">
        <v>100</v>
      </c>
    </row>
    <row r="16" customFormat="false" ht="21.75" hidden="false" customHeight="true" outlineLevel="0" collapsed="false">
      <c r="B16" s="15" t="s">
        <v>53</v>
      </c>
      <c r="C16" s="18" t="s">
        <v>54</v>
      </c>
    </row>
    <row r="17" customFormat="false" ht="21.75" hidden="false" customHeight="true" outlineLevel="0" collapsed="false">
      <c r="A17" s="14" t="s">
        <v>55</v>
      </c>
      <c r="B17" s="14"/>
      <c r="C17" s="14"/>
      <c r="E17" s="14" t="s">
        <v>56</v>
      </c>
      <c r="F17" s="14"/>
      <c r="G17" s="14"/>
      <c r="H17" s="14"/>
    </row>
    <row r="18" customFormat="false" ht="25.5" hidden="false" customHeight="true" outlineLevel="0" collapsed="false">
      <c r="B18" s="15" t="s">
        <v>57</v>
      </c>
      <c r="C18" s="18" t="s">
        <v>58</v>
      </c>
      <c r="E18" s="25" t="s">
        <v>59</v>
      </c>
      <c r="F18" s="25"/>
      <c r="G18" s="25"/>
      <c r="H18" s="25"/>
    </row>
    <row r="19" customFormat="false" ht="25.5" hidden="false" customHeight="true" outlineLevel="0" collapsed="false">
      <c r="B19" s="15" t="s">
        <v>60</v>
      </c>
      <c r="C19" s="18" t="s">
        <v>61</v>
      </c>
      <c r="E19" s="26" t="s">
        <v>62</v>
      </c>
      <c r="F19" s="26"/>
      <c r="G19" s="26"/>
      <c r="H19" s="26"/>
    </row>
    <row r="20" customFormat="false" ht="33.75" hidden="false" customHeight="true" outlineLevel="0" collapsed="false">
      <c r="C20" s="20"/>
      <c r="E20" s="25" t="s">
        <v>63</v>
      </c>
      <c r="F20" s="25"/>
      <c r="G20" s="25"/>
      <c r="H20" s="25"/>
    </row>
    <row r="21" customFormat="false" ht="33.75" hidden="false" customHeight="true" outlineLevel="0" collapsed="false">
      <c r="B21" s="15" t="s">
        <v>64</v>
      </c>
      <c r="C21" s="27" t="n">
        <v>0</v>
      </c>
      <c r="E21" s="26" t="s">
        <v>65</v>
      </c>
      <c r="F21" s="26"/>
      <c r="G21" s="26"/>
      <c r="H21" s="26"/>
    </row>
    <row r="22" customFormat="false" ht="33.75" hidden="false" customHeight="true" outlineLevel="0" collapsed="false">
      <c r="B22" s="15" t="s">
        <v>66</v>
      </c>
      <c r="C22" s="27" t="n">
        <v>0.9</v>
      </c>
      <c r="E22" s="25" t="s">
        <v>67</v>
      </c>
      <c r="F22" s="25"/>
      <c r="G22" s="25"/>
      <c r="H22" s="25"/>
    </row>
    <row r="23" customFormat="false" ht="9.75" hidden="false" customHeight="true" outlineLevel="0" collapsed="false">
      <c r="B23" s="15" t="s">
        <v>68</v>
      </c>
      <c r="C23" s="27" t="n">
        <v>0.1</v>
      </c>
      <c r="E23" s="25" t="s">
        <v>69</v>
      </c>
      <c r="F23" s="25"/>
      <c r="G23" s="25"/>
      <c r="H23" s="25"/>
    </row>
    <row r="24" customFormat="false" ht="21.75" hidden="false" customHeight="true" outlineLevel="0" collapsed="false">
      <c r="B24" s="15" t="s">
        <v>70</v>
      </c>
      <c r="C24" s="28" t="n">
        <f aca="false">SUM(C21:C23)</f>
        <v>1</v>
      </c>
    </row>
    <row r="25" customFormat="false" ht="21.75" hidden="false" customHeight="true" outlineLevel="0" collapsed="false"/>
    <row r="26" customFormat="false" ht="45" hidden="false" customHeight="true" outlineLevel="0" collapsed="false">
      <c r="B26" s="15" t="s">
        <v>71</v>
      </c>
      <c r="C26" s="29" t="s">
        <v>72</v>
      </c>
    </row>
    <row r="27" customFormat="false" ht="45" hidden="false" customHeight="true" outlineLevel="0" collapsed="false">
      <c r="C27" s="29"/>
    </row>
    <row r="28" customFormat="false" ht="45" hidden="false" customHeight="true" outlineLevel="0" collapsed="false">
      <c r="C28" s="29"/>
    </row>
    <row r="29" customFormat="false" ht="21.75" hidden="false" customHeight="true" outlineLevel="0" collapsed="false">
      <c r="B29" s="15" t="s">
        <v>73</v>
      </c>
      <c r="C29" s="30" t="n">
        <v>0</v>
      </c>
    </row>
    <row r="30" customFormat="false" ht="15" hidden="false" customHeight="true" outlineLevel="0" collapsed="false">
      <c r="B30" s="15" t="s">
        <v>74</v>
      </c>
      <c r="C30" s="31" t="n">
        <v>0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13">
    <mergeCell ref="A1:H1"/>
    <mergeCell ref="A2:H2"/>
    <mergeCell ref="A4:C4"/>
    <mergeCell ref="E4:H4"/>
    <mergeCell ref="A17:C17"/>
    <mergeCell ref="E17:H17"/>
    <mergeCell ref="E18:H18"/>
    <mergeCell ref="E19:H19"/>
    <mergeCell ref="E20:H20"/>
    <mergeCell ref="E21:H21"/>
    <mergeCell ref="E22:H22"/>
    <mergeCell ref="E23:H23"/>
    <mergeCell ref="C26:C28"/>
  </mergeCells>
  <dataValidations count="4">
    <dataValidation allowBlank="false" errorStyle="stop" operator="between" showDropDown="false" showErrorMessage="false" showInputMessage="false" sqref="C8" type="list">
      <formula1>'Reference Lists'!$A$2:$A$4</formula1>
      <formula2>0</formula2>
    </dataValidation>
    <dataValidation allowBlank="false" errorStyle="stop" operator="between" showDropDown="false" showErrorMessage="false" showInputMessage="false" sqref="C16" type="list">
      <formula1>'Reference Lists'!$B$2:$B$3</formula1>
      <formula2>0</formula2>
    </dataValidation>
    <dataValidation allowBlank="false" errorStyle="stop" operator="between" showDropDown="false" showErrorMessage="false" showInputMessage="false" sqref="C18" type="list">
      <formula1>'Reference Lists'!$C$2:$C$6</formula1>
      <formula2>0</formula2>
    </dataValidation>
    <dataValidation allowBlank="false" errorStyle="stop" operator="between" showDropDown="false" showErrorMessage="false" showInputMessage="false" sqref="C19" type="list">
      <formula1>'Reference Lists'!$D$2:$D$4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5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12"/>
    <col collapsed="false" customWidth="true" hidden="false" outlineLevel="0" max="3" min="2" style="11" width="13"/>
    <col collapsed="false" customWidth="true" hidden="false" outlineLevel="0" max="5" min="4" style="11" width="14"/>
    <col collapsed="false" customWidth="true" hidden="false" outlineLevel="0" max="6" min="6" style="11" width="16"/>
    <col collapsed="false" customWidth="true" hidden="false" outlineLevel="0" max="7" min="7" style="11" width="18"/>
    <col collapsed="false" customWidth="true" hidden="false" outlineLevel="0" max="9" min="8" style="11" width="16"/>
    <col collapsed="false" customWidth="true" hidden="false" outlineLevel="0" max="10" min="10" style="11" width="18"/>
    <col collapsed="false" customWidth="true" hidden="false" outlineLevel="0" max="11" min="11" style="11" width="19"/>
    <col collapsed="false" customWidth="true" hidden="false" outlineLevel="0" max="12" min="12" style="11" width="18"/>
    <col collapsed="false" customWidth="true" hidden="false" outlineLevel="0" max="13" min="13" style="11" width="14"/>
    <col collapsed="false" customWidth="true" hidden="false" outlineLevel="0" max="14" min="14" style="11" width="16"/>
    <col collapsed="false" customWidth="true" hidden="false" outlineLevel="0" max="15" min="15" style="11" width="14"/>
    <col collapsed="false" customWidth="true" hidden="false" outlineLevel="0" max="16" min="16" style="11" width="15"/>
    <col collapsed="false" customWidth="true" hidden="false" outlineLevel="0" max="17" min="17" style="11" width="17"/>
    <col collapsed="false" customWidth="true" hidden="false" outlineLevel="0" max="21" min="18" style="11" width="14"/>
    <col collapsed="false" customWidth="true" hidden="false" outlineLevel="0" max="22" min="22" style="11" width="15"/>
    <col collapsed="false" customWidth="true" hidden="false" outlineLevel="0" max="23" min="23" style="11" width="12"/>
    <col collapsed="false" customWidth="true" hidden="false" outlineLevel="0" max="24" min="24" style="11" width="20"/>
    <col collapsed="false" customWidth="true" hidden="false" outlineLevel="0" max="28" min="25" style="11" width="11"/>
    <col collapsed="false" customWidth="true" hidden="false" outlineLevel="0" max="29" min="29" style="11" width="18"/>
    <col collapsed="false" customWidth="true" hidden="false" outlineLevel="0" max="30" min="30" style="11" width="22"/>
    <col collapsed="false" customWidth="true" hidden="false" outlineLevel="0" max="31" min="31" style="11" width="18"/>
  </cols>
  <sheetData>
    <row r="1" customFormat="false" ht="21.75" hidden="false" customHeight="true" outlineLevel="0" collapsed="false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customFormat="false" ht="24" hidden="false" customHeight="true" outlineLevel="0" collapsed="false">
      <c r="A2" s="33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5" customFormat="false" ht="31.5" hidden="false" customHeight="true" outlineLevel="0" collapsed="false">
      <c r="A5" s="34" t="s">
        <v>77</v>
      </c>
      <c r="B5" s="34" t="s">
        <v>78</v>
      </c>
      <c r="C5" s="34" t="s">
        <v>79</v>
      </c>
      <c r="D5" s="34" t="s">
        <v>80</v>
      </c>
      <c r="E5" s="34" t="s">
        <v>81</v>
      </c>
      <c r="F5" s="34" t="s">
        <v>82</v>
      </c>
      <c r="G5" s="34" t="s">
        <v>83</v>
      </c>
      <c r="H5" s="34" t="s">
        <v>84</v>
      </c>
      <c r="I5" s="34" t="s">
        <v>85</v>
      </c>
      <c r="J5" s="34" t="s">
        <v>86</v>
      </c>
      <c r="K5" s="34" t="s">
        <v>87</v>
      </c>
      <c r="L5" s="34" t="s">
        <v>88</v>
      </c>
      <c r="M5" s="34" t="s">
        <v>89</v>
      </c>
      <c r="N5" s="34" t="s">
        <v>90</v>
      </c>
      <c r="O5" s="34" t="s">
        <v>91</v>
      </c>
      <c r="P5" s="34" t="s">
        <v>92</v>
      </c>
      <c r="Q5" s="34" t="s">
        <v>93</v>
      </c>
      <c r="R5" s="34" t="s">
        <v>94</v>
      </c>
      <c r="S5" s="34" t="s">
        <v>95</v>
      </c>
      <c r="T5" s="34" t="s">
        <v>96</v>
      </c>
      <c r="U5" s="34" t="s">
        <v>97</v>
      </c>
      <c r="V5" s="34" t="s">
        <v>98</v>
      </c>
      <c r="W5" s="34" t="s">
        <v>99</v>
      </c>
      <c r="X5" s="34" t="s">
        <v>100</v>
      </c>
      <c r="Y5" s="11" t="s">
        <v>101</v>
      </c>
      <c r="Z5" s="11" t="s">
        <v>102</v>
      </c>
      <c r="AA5" s="11" t="s">
        <v>103</v>
      </c>
      <c r="AB5" s="11" t="s">
        <v>104</v>
      </c>
      <c r="AC5" s="35" t="s">
        <v>105</v>
      </c>
      <c r="AD5" s="35" t="s">
        <v>106</v>
      </c>
      <c r="AE5" s="35" t="s">
        <v>107</v>
      </c>
    </row>
    <row r="6" customFormat="false" ht="15" hidden="false" customHeight="true" outlineLevel="0" collapsed="false">
      <c r="A6" s="36"/>
      <c r="B6" s="37"/>
      <c r="C6" s="37"/>
      <c r="D6" s="37"/>
      <c r="E6" s="37"/>
      <c r="F6" s="37"/>
      <c r="G6" s="38"/>
      <c r="H6" s="38"/>
      <c r="I6" s="38"/>
      <c r="J6" s="39" t="str">
        <f aca="false">IF($A6="","",Controls!$C$12 + SUMIFS('Capital Ledger'!$C$6:$C$405,'Capital Ledger'!$A$6:$A$405,"&lt;="&amp;$A6) + SUM($T$6:T5) - SUM($L$6:L5))</f>
        <v/>
      </c>
      <c r="K6" s="39" t="str">
        <f aca="false">IF($A6="","",MIN($J6,IF(OR($F6="Confirmed bottom",$F6="Major bottom"),Controls!$C$13,IF($F6="RADAR bottom",IF(Controls!$C$16="Yes",Controls!$C$14,0),IF($F6="Weekly boost",Controls!$C$15,0)))))</f>
        <v/>
      </c>
      <c r="L6" s="38"/>
      <c r="M6" s="39" t="str">
        <f aca="false">IF($A6="","",MAX(0,$G6)+MAX(0,$L6))</f>
        <v/>
      </c>
      <c r="N6" s="38"/>
      <c r="O6" s="40"/>
      <c r="P6" s="39" t="str">
        <f aca="false">IF($A6="","",$N6*Controls!$C$21)</f>
        <v/>
      </c>
      <c r="Q6" s="39" t="str">
        <f aca="false">IF($A6="","",$N6*Controls!$C$22)</f>
        <v/>
      </c>
      <c r="R6" s="39" t="str">
        <f aca="false">IF($A6="","",$N6*Controls!$C$23)</f>
        <v/>
      </c>
      <c r="S6" s="38"/>
      <c r="T6" s="38"/>
      <c r="U6" s="38"/>
      <c r="V6" s="39" t="str">
        <f aca="false">IF($A6="","",$J6-$L6+$T6)</f>
        <v/>
      </c>
      <c r="W6" s="41" t="str">
        <f aca="false">IF($A6="","",IF(ABS($G6-($H6+$I6))&lt;0.01,"OK","Check"))</f>
        <v/>
      </c>
      <c r="X6" s="42"/>
      <c r="Y6" s="11" t="str">
        <f aca="false">IF($A6="","",IF($L6&gt;$K6,1,0))</f>
        <v/>
      </c>
      <c r="Z6" s="11" t="str">
        <f aca="false">IF($A6="","",IF($N6&gt;0,IF(ABS($N6-($S6+$T6+$U6))&gt;0.01,1,0),0))</f>
        <v/>
      </c>
      <c r="AA6" s="11" t="str">
        <f aca="false">IF($A6="","",IF($W6&lt;&gt;"OK",1,0))</f>
        <v/>
      </c>
      <c r="AB6" s="11" t="str">
        <f aca="false">IF($A6="","",IF($V6&lt;0,1,0))</f>
        <v/>
      </c>
      <c r="AC6" s="43" t="str">
        <f aca="false">IF($A6="","",MAX(0,Controls!$C$29 + N($O6)))</f>
        <v/>
      </c>
      <c r="AD6" s="44" t="str">
        <f aca="false">IF($A6="","",MAX(0,Controls!$C$29*Controls!$C$30 + IF(N($O6)&gt;0,$M6,0) - IF(N($O6)&lt;0,MIN(Controls!$C$29*Controls!$C$30 + IF(N($O6)&gt;0,$M6,0),(-N($O6))*IF((Controls!$C$29+MAX(N($O6),0))&gt;0,(Controls!$C$29*Controls!$C$30 + IF(N($O6)&gt;0,$M6,0))/(Controls!$C$29+MAX(N($O6),0)),0)),0)))</f>
        <v/>
      </c>
      <c r="AE6" s="45" t="str">
        <f aca="false">IF($A6="","",IF($AC6&gt;0,$AD6/$AC6,""))</f>
        <v/>
      </c>
    </row>
    <row r="7" customFormat="false" ht="15" hidden="false" customHeight="true" outlineLevel="0" collapsed="false">
      <c r="A7" s="46"/>
      <c r="B7" s="47"/>
      <c r="C7" s="47"/>
      <c r="D7" s="47"/>
      <c r="E7" s="47"/>
      <c r="F7" s="47"/>
      <c r="G7" s="48"/>
      <c r="H7" s="48"/>
      <c r="I7" s="48"/>
      <c r="J7" s="49" t="str">
        <f aca="false">IF($A7="","",Controls!$C$12 + SUMIFS('Capital Ledger'!$C$6:$C$405,'Capital Ledger'!$A$6:$A$405,"&lt;="&amp;$A7) + SUM($T$6:T6) - SUM($L$6:L6))</f>
        <v/>
      </c>
      <c r="K7" s="49" t="str">
        <f aca="false">IF($A7="","",MIN($J7,IF(OR($F7="Confirmed bottom",$F7="Major bottom"),Controls!$C$13,IF($F7="RADAR bottom",IF(Controls!$C$16="Yes",Controls!$C$14,0),IF($F7="Weekly boost",Controls!$C$15,0)))))</f>
        <v/>
      </c>
      <c r="L7" s="48"/>
      <c r="M7" s="49" t="str">
        <f aca="false">IF($A7="","",MAX(0,$G7)+MAX(0,$L7))</f>
        <v/>
      </c>
      <c r="N7" s="48"/>
      <c r="O7" s="50"/>
      <c r="P7" s="49" t="str">
        <f aca="false">IF($A7="","",$N7*Controls!$C$21)</f>
        <v/>
      </c>
      <c r="Q7" s="49" t="str">
        <f aca="false">IF($A7="","",$N7*Controls!$C$22)</f>
        <v/>
      </c>
      <c r="R7" s="49" t="str">
        <f aca="false">IF($A7="","",$N7*Controls!$C$23)</f>
        <v/>
      </c>
      <c r="S7" s="48"/>
      <c r="T7" s="48"/>
      <c r="U7" s="48"/>
      <c r="V7" s="49" t="str">
        <f aca="false">IF($A7="","",$J7-$L7+$T7)</f>
        <v/>
      </c>
      <c r="W7" s="51" t="str">
        <f aca="false">IF($A7="","",IF(ABS($G7-($H7+$I7))&lt;0.01,"OK","Check"))</f>
        <v/>
      </c>
      <c r="X7" s="52"/>
      <c r="Y7" s="11" t="str">
        <f aca="false">IF($A7="","",IF($L7&gt;$K7,1,0))</f>
        <v/>
      </c>
      <c r="Z7" s="11" t="str">
        <f aca="false">IF($A7="","",IF($N7&gt;0,IF(ABS($N7-($S7+$T7+$U7))&gt;0.01,1,0),0))</f>
        <v/>
      </c>
      <c r="AA7" s="11" t="str">
        <f aca="false">IF($A7="","",IF($W7&lt;&gt;"OK",1,0))</f>
        <v/>
      </c>
      <c r="AB7" s="11" t="str">
        <f aca="false">IF($A7="","",IF($V7&lt;0,1,0))</f>
        <v/>
      </c>
      <c r="AC7" s="43" t="str">
        <f aca="false">IF($A7="","",MAX(0,$AC6 + N($O7)))</f>
        <v/>
      </c>
      <c r="AD7" s="44" t="str">
        <f aca="false">IF($A7="","",MAX(0,$AD6 + IF(N($O7)&gt;0,$M7,0) - IF(N($O7)&lt;0,MIN($AD6 + IF(N($O7)&gt;0,$M7,0),(-N($O7))*IF(($AC6+MAX(N($O7),0))&gt;0,($AD6 + IF(N($O7)&gt;0,$M7,0))/($AC6+MAX(N($O7),0)),0)),0)))</f>
        <v/>
      </c>
      <c r="AE7" s="45" t="str">
        <f aca="false">IF($A7="","",IF($AC7&gt;0,$AD7/$AC7,""))</f>
        <v/>
      </c>
    </row>
    <row r="8" customFormat="false" ht="15" hidden="false" customHeight="true" outlineLevel="0" collapsed="false">
      <c r="A8" s="36"/>
      <c r="B8" s="37"/>
      <c r="C8" s="37"/>
      <c r="D8" s="37"/>
      <c r="E8" s="37"/>
      <c r="F8" s="37"/>
      <c r="G8" s="38"/>
      <c r="H8" s="38"/>
      <c r="I8" s="38"/>
      <c r="J8" s="39" t="str">
        <f aca="false">IF($A8="","",Controls!$C$12 + SUMIFS('Capital Ledger'!$C$6:$C$405,'Capital Ledger'!$A$6:$A$405,"&lt;="&amp;$A8) + SUM($T$6:T7) - SUM($L$6:L7))</f>
        <v/>
      </c>
      <c r="K8" s="39" t="str">
        <f aca="false">IF($A8="","",MIN($J8,IF(OR($F8="Confirmed bottom",$F8="Major bottom"),Controls!$C$13,IF($F8="RADAR bottom",IF(Controls!$C$16="Yes",Controls!$C$14,0),IF($F8="Weekly boost",Controls!$C$15,0)))))</f>
        <v/>
      </c>
      <c r="L8" s="38"/>
      <c r="M8" s="39" t="str">
        <f aca="false">IF($A8="","",MAX(0,$G8)+MAX(0,$L8))</f>
        <v/>
      </c>
      <c r="N8" s="38"/>
      <c r="O8" s="40"/>
      <c r="P8" s="39" t="str">
        <f aca="false">IF($A8="","",$N8*Controls!$C$21)</f>
        <v/>
      </c>
      <c r="Q8" s="39" t="str">
        <f aca="false">IF($A8="","",$N8*Controls!$C$22)</f>
        <v/>
      </c>
      <c r="R8" s="39" t="str">
        <f aca="false">IF($A8="","",$N8*Controls!$C$23)</f>
        <v/>
      </c>
      <c r="S8" s="38"/>
      <c r="T8" s="38"/>
      <c r="U8" s="38"/>
      <c r="V8" s="39" t="str">
        <f aca="false">IF($A8="","",$J8-$L8+$T8)</f>
        <v/>
      </c>
      <c r="W8" s="41" t="str">
        <f aca="false">IF($A8="","",IF(ABS($G8-($H8+$I8))&lt;0.01,"OK","Check"))</f>
        <v/>
      </c>
      <c r="X8" s="42"/>
      <c r="Y8" s="11" t="str">
        <f aca="false">IF($A8="","",IF($L8&gt;$K8,1,0))</f>
        <v/>
      </c>
      <c r="Z8" s="11" t="str">
        <f aca="false">IF($A8="","",IF($N8&gt;0,IF(ABS($N8-($S8+$T8+$U8))&gt;0.01,1,0),0))</f>
        <v/>
      </c>
      <c r="AA8" s="11" t="str">
        <f aca="false">IF($A8="","",IF($W8&lt;&gt;"OK",1,0))</f>
        <v/>
      </c>
      <c r="AB8" s="11" t="str">
        <f aca="false">IF($A8="","",IF($V8&lt;0,1,0))</f>
        <v/>
      </c>
      <c r="AC8" s="43" t="str">
        <f aca="false">IF($A8="","",MAX(0,$AC7 + N($O8)))</f>
        <v/>
      </c>
      <c r="AD8" s="44" t="str">
        <f aca="false">IF($A8="","",MAX(0,$AD7 + IF(N($O8)&gt;0,$M8,0) - IF(N($O8)&lt;0,MIN($AD7 + IF(N($O8)&gt;0,$M8,0),(-N($O8))*IF(($AC7+MAX(N($O8),0))&gt;0,($AD7 + IF(N($O8)&gt;0,$M8,0))/($AC7+MAX(N($O8),0)),0)),0)))</f>
        <v/>
      </c>
      <c r="AE8" s="45" t="str">
        <f aca="false">IF($A8="","",IF($AC8&gt;0,$AD8/$AC8,""))</f>
        <v/>
      </c>
    </row>
    <row r="9" customFormat="false" ht="15" hidden="false" customHeight="true" outlineLevel="0" collapsed="false">
      <c r="A9" s="46"/>
      <c r="B9" s="47"/>
      <c r="C9" s="47"/>
      <c r="D9" s="47"/>
      <c r="E9" s="47"/>
      <c r="F9" s="47"/>
      <c r="G9" s="48"/>
      <c r="H9" s="48"/>
      <c r="I9" s="48"/>
      <c r="J9" s="49" t="str">
        <f aca="false">IF($A9="","",Controls!$C$12 + SUMIFS('Capital Ledger'!$C$6:$C$405,'Capital Ledger'!$A$6:$A$405,"&lt;="&amp;$A9) + SUM($T$6:T8) - SUM($L$6:L8))</f>
        <v/>
      </c>
      <c r="K9" s="49" t="str">
        <f aca="false">IF($A9="","",MIN($J9,IF(OR($F9="Confirmed bottom",$F9="Major bottom"),Controls!$C$13,IF($F9="RADAR bottom",IF(Controls!$C$16="Yes",Controls!$C$14,0),IF($F9="Weekly boost",Controls!$C$15,0)))))</f>
        <v/>
      </c>
      <c r="L9" s="48"/>
      <c r="M9" s="49" t="str">
        <f aca="false">IF($A9="","",MAX(0,$G9)+MAX(0,$L9))</f>
        <v/>
      </c>
      <c r="N9" s="48"/>
      <c r="O9" s="50"/>
      <c r="P9" s="49" t="str">
        <f aca="false">IF($A9="","",$N9*Controls!$C$21)</f>
        <v/>
      </c>
      <c r="Q9" s="49" t="str">
        <f aca="false">IF($A9="","",$N9*Controls!$C$22)</f>
        <v/>
      </c>
      <c r="R9" s="49" t="str">
        <f aca="false">IF($A9="","",$N9*Controls!$C$23)</f>
        <v/>
      </c>
      <c r="S9" s="48"/>
      <c r="T9" s="48"/>
      <c r="U9" s="48"/>
      <c r="V9" s="49" t="str">
        <f aca="false">IF($A9="","",$J9-$L9+$T9)</f>
        <v/>
      </c>
      <c r="W9" s="51" t="str">
        <f aca="false">IF($A9="","",IF(ABS($G9-($H9+$I9))&lt;0.01,"OK","Check"))</f>
        <v/>
      </c>
      <c r="X9" s="52"/>
      <c r="Y9" s="11" t="str">
        <f aca="false">IF($A9="","",IF($L9&gt;$K9,1,0))</f>
        <v/>
      </c>
      <c r="Z9" s="11" t="str">
        <f aca="false">IF($A9="","",IF($N9&gt;0,IF(ABS($N9-($S9+$T9+$U9))&gt;0.01,1,0),0))</f>
        <v/>
      </c>
      <c r="AA9" s="11" t="str">
        <f aca="false">IF($A9="","",IF($W9&lt;&gt;"OK",1,0))</f>
        <v/>
      </c>
      <c r="AB9" s="11" t="str">
        <f aca="false">IF($A9="","",IF($V9&lt;0,1,0))</f>
        <v/>
      </c>
      <c r="AC9" s="43" t="str">
        <f aca="false">IF($A9="","",MAX(0,$AC8 + N($O9)))</f>
        <v/>
      </c>
      <c r="AD9" s="44" t="str">
        <f aca="false">IF($A9="","",MAX(0,$AD8 + IF(N($O9)&gt;0,$M9,0) - IF(N($O9)&lt;0,MIN($AD8 + IF(N($O9)&gt;0,$M9,0),(-N($O9))*IF(($AC8+MAX(N($O9),0))&gt;0,($AD8 + IF(N($O9)&gt;0,$M9,0))/($AC8+MAX(N($O9),0)),0)),0)))</f>
        <v/>
      </c>
      <c r="AE9" s="45" t="str">
        <f aca="false">IF($A9="","",IF($AC9&gt;0,$AD9/$AC9,""))</f>
        <v/>
      </c>
    </row>
    <row r="10" customFormat="false" ht="15" hidden="false" customHeight="true" outlineLevel="0" collapsed="false">
      <c r="A10" s="36"/>
      <c r="B10" s="37"/>
      <c r="C10" s="37"/>
      <c r="D10" s="37"/>
      <c r="E10" s="37"/>
      <c r="F10" s="37"/>
      <c r="G10" s="38"/>
      <c r="H10" s="38"/>
      <c r="I10" s="38"/>
      <c r="J10" s="39" t="str">
        <f aca="false">IF($A10="","",Controls!$C$12 + SUMIFS('Capital Ledger'!$C$6:$C$405,'Capital Ledger'!$A$6:$A$405,"&lt;="&amp;$A10) + SUM($T$6:T9) - SUM($L$6:L9))</f>
        <v/>
      </c>
      <c r="K10" s="39" t="str">
        <f aca="false">IF($A10="","",MIN($J10,IF(OR($F10="Confirmed bottom",$F10="Major bottom"),Controls!$C$13,IF($F10="RADAR bottom",IF(Controls!$C$16="Yes",Controls!$C$14,0),IF($F10="Weekly boost",Controls!$C$15,0)))))</f>
        <v/>
      </c>
      <c r="L10" s="38"/>
      <c r="M10" s="39" t="str">
        <f aca="false">IF($A10="","",MAX(0,$G10)+MAX(0,$L10))</f>
        <v/>
      </c>
      <c r="N10" s="38"/>
      <c r="O10" s="40"/>
      <c r="P10" s="39" t="str">
        <f aca="false">IF($A10="","",$N10*Controls!$C$21)</f>
        <v/>
      </c>
      <c r="Q10" s="39" t="str">
        <f aca="false">IF($A10="","",$N10*Controls!$C$22)</f>
        <v/>
      </c>
      <c r="R10" s="39" t="str">
        <f aca="false">IF($A10="","",$N10*Controls!$C$23)</f>
        <v/>
      </c>
      <c r="S10" s="38"/>
      <c r="T10" s="38"/>
      <c r="U10" s="38"/>
      <c r="V10" s="39" t="str">
        <f aca="false">IF($A10="","",$J10-$L10+$T10)</f>
        <v/>
      </c>
      <c r="W10" s="41" t="str">
        <f aca="false">IF($A10="","",IF(ABS($G10-($H10+$I10))&lt;0.01,"OK","Check"))</f>
        <v/>
      </c>
      <c r="X10" s="42"/>
      <c r="Y10" s="11" t="str">
        <f aca="false">IF($A10="","",IF($L10&gt;$K10,1,0))</f>
        <v/>
      </c>
      <c r="Z10" s="11" t="str">
        <f aca="false">IF($A10="","",IF($N10&gt;0,IF(ABS($N10-($S10+$T10+$U10))&gt;0.01,1,0),0))</f>
        <v/>
      </c>
      <c r="AA10" s="11" t="str">
        <f aca="false">IF($A10="","",IF($W10&lt;&gt;"OK",1,0))</f>
        <v/>
      </c>
      <c r="AB10" s="11" t="str">
        <f aca="false">IF($A10="","",IF($V10&lt;0,1,0))</f>
        <v/>
      </c>
      <c r="AC10" s="43" t="str">
        <f aca="false">IF($A10="","",MAX(0,$AC9 + N($O10)))</f>
        <v/>
      </c>
      <c r="AD10" s="44" t="str">
        <f aca="false">IF($A10="","",MAX(0,$AD9 + IF(N($O10)&gt;0,$M10,0) - IF(N($O10)&lt;0,MIN($AD9 + IF(N($O10)&gt;0,$M10,0),(-N($O10))*IF(($AC9+MAX(N($O10),0))&gt;0,($AD9 + IF(N($O10)&gt;0,$M10,0))/($AC9+MAX(N($O10),0)),0)),0)))</f>
        <v/>
      </c>
      <c r="AE10" s="45" t="str">
        <f aca="false">IF($A10="","",IF($AC10&gt;0,$AD10/$AC10,""))</f>
        <v/>
      </c>
    </row>
    <row r="11" customFormat="false" ht="15" hidden="false" customHeight="true" outlineLevel="0" collapsed="false">
      <c r="A11" s="46"/>
      <c r="B11" s="47"/>
      <c r="C11" s="47"/>
      <c r="D11" s="47"/>
      <c r="E11" s="47"/>
      <c r="F11" s="47"/>
      <c r="G11" s="48"/>
      <c r="H11" s="48"/>
      <c r="I11" s="48"/>
      <c r="J11" s="49" t="str">
        <f aca="false">IF($A11="","",Controls!$C$12 + SUMIFS('Capital Ledger'!$C$6:$C$405,'Capital Ledger'!$A$6:$A$405,"&lt;="&amp;$A11) + SUM($T$6:T10) - SUM($L$6:L10))</f>
        <v/>
      </c>
      <c r="K11" s="49" t="str">
        <f aca="false">IF($A11="","",MIN($J11,IF(OR($F11="Confirmed bottom",$F11="Major bottom"),Controls!$C$13,IF($F11="RADAR bottom",IF(Controls!$C$16="Yes",Controls!$C$14,0),IF($F11="Weekly boost",Controls!$C$15,0)))))</f>
        <v/>
      </c>
      <c r="L11" s="48"/>
      <c r="M11" s="49" t="str">
        <f aca="false">IF($A11="","",MAX(0,$G11)+MAX(0,$L11))</f>
        <v/>
      </c>
      <c r="N11" s="48"/>
      <c r="O11" s="50"/>
      <c r="P11" s="49" t="str">
        <f aca="false">IF($A11="","",$N11*Controls!$C$21)</f>
        <v/>
      </c>
      <c r="Q11" s="49" t="str">
        <f aca="false">IF($A11="","",$N11*Controls!$C$22)</f>
        <v/>
      </c>
      <c r="R11" s="49" t="str">
        <f aca="false">IF($A11="","",$N11*Controls!$C$23)</f>
        <v/>
      </c>
      <c r="S11" s="48"/>
      <c r="T11" s="48"/>
      <c r="U11" s="48"/>
      <c r="V11" s="49" t="str">
        <f aca="false">IF($A11="","",$J11-$L11+$T11)</f>
        <v/>
      </c>
      <c r="W11" s="51" t="str">
        <f aca="false">IF($A11="","",IF(ABS($G11-($H11+$I11))&lt;0.01,"OK","Check"))</f>
        <v/>
      </c>
      <c r="X11" s="52"/>
      <c r="Y11" s="11" t="str">
        <f aca="false">IF($A11="","",IF($L11&gt;$K11,1,0))</f>
        <v/>
      </c>
      <c r="Z11" s="11" t="str">
        <f aca="false">IF($A11="","",IF($N11&gt;0,IF(ABS($N11-($S11+$T11+$U11))&gt;0.01,1,0),0))</f>
        <v/>
      </c>
      <c r="AA11" s="11" t="str">
        <f aca="false">IF($A11="","",IF($W11&lt;&gt;"OK",1,0))</f>
        <v/>
      </c>
      <c r="AB11" s="11" t="str">
        <f aca="false">IF($A11="","",IF($V11&lt;0,1,0))</f>
        <v/>
      </c>
      <c r="AC11" s="43" t="str">
        <f aca="false">IF($A11="","",MAX(0,$AC10 + N($O11)))</f>
        <v/>
      </c>
      <c r="AD11" s="44" t="str">
        <f aca="false">IF($A11="","",MAX(0,$AD10 + IF(N($O11)&gt;0,$M11,0) - IF(N($O11)&lt;0,MIN($AD10 + IF(N($O11)&gt;0,$M11,0),(-N($O11))*IF(($AC10+MAX(N($O11),0))&gt;0,($AD10 + IF(N($O11)&gt;0,$M11,0))/($AC10+MAX(N($O11),0)),0)),0)))</f>
        <v/>
      </c>
      <c r="AE11" s="45" t="str">
        <f aca="false">IF($A11="","",IF($AC11&gt;0,$AD11/$AC11,""))</f>
        <v/>
      </c>
    </row>
    <row r="12" customFormat="false" ht="15" hidden="false" customHeight="true" outlineLevel="0" collapsed="false">
      <c r="A12" s="36"/>
      <c r="B12" s="37"/>
      <c r="C12" s="37"/>
      <c r="D12" s="37"/>
      <c r="E12" s="37"/>
      <c r="F12" s="37"/>
      <c r="G12" s="38"/>
      <c r="H12" s="38"/>
      <c r="I12" s="38"/>
      <c r="J12" s="39" t="str">
        <f aca="false">IF($A12="","",Controls!$C$12 + SUMIFS('Capital Ledger'!$C$6:$C$405,'Capital Ledger'!$A$6:$A$405,"&lt;="&amp;$A12) + SUM($T$6:T11) - SUM($L$6:L11))</f>
        <v/>
      </c>
      <c r="K12" s="39" t="str">
        <f aca="false">IF($A12="","",MIN($J12,IF(OR($F12="Confirmed bottom",$F12="Major bottom"),Controls!$C$13,IF($F12="RADAR bottom",IF(Controls!$C$16="Yes",Controls!$C$14,0),IF($F12="Weekly boost",Controls!$C$15,0)))))</f>
        <v/>
      </c>
      <c r="L12" s="38"/>
      <c r="M12" s="39" t="str">
        <f aca="false">IF($A12="","",MAX(0,$G12)+MAX(0,$L12))</f>
        <v/>
      </c>
      <c r="N12" s="38"/>
      <c r="O12" s="40"/>
      <c r="P12" s="39" t="str">
        <f aca="false">IF($A12="","",$N12*Controls!$C$21)</f>
        <v/>
      </c>
      <c r="Q12" s="39" t="str">
        <f aca="false">IF($A12="","",$N12*Controls!$C$22)</f>
        <v/>
      </c>
      <c r="R12" s="39" t="str">
        <f aca="false">IF($A12="","",$N12*Controls!$C$23)</f>
        <v/>
      </c>
      <c r="S12" s="38"/>
      <c r="T12" s="38"/>
      <c r="U12" s="38"/>
      <c r="V12" s="39" t="str">
        <f aca="false">IF($A12="","",$J12-$L12+$T12)</f>
        <v/>
      </c>
      <c r="W12" s="41" t="str">
        <f aca="false">IF($A12="","",IF(ABS($G12-($H12+$I12))&lt;0.01,"OK","Check"))</f>
        <v/>
      </c>
      <c r="X12" s="42"/>
      <c r="Y12" s="11" t="str">
        <f aca="false">IF($A12="","",IF($L12&gt;$K12,1,0))</f>
        <v/>
      </c>
      <c r="Z12" s="11" t="str">
        <f aca="false">IF($A12="","",IF($N12&gt;0,IF(ABS($N12-($S12+$T12+$U12))&gt;0.01,1,0),0))</f>
        <v/>
      </c>
      <c r="AA12" s="11" t="str">
        <f aca="false">IF($A12="","",IF($W12&lt;&gt;"OK",1,0))</f>
        <v/>
      </c>
      <c r="AB12" s="11" t="str">
        <f aca="false">IF($A12="","",IF($V12&lt;0,1,0))</f>
        <v/>
      </c>
      <c r="AC12" s="43" t="str">
        <f aca="false">IF($A12="","",MAX(0,$AC11 + N($O12)))</f>
        <v/>
      </c>
      <c r="AD12" s="44" t="str">
        <f aca="false">IF($A12="","",MAX(0,$AD11 + IF(N($O12)&gt;0,$M12,0) - IF(N($O12)&lt;0,MIN($AD11 + IF(N($O12)&gt;0,$M12,0),(-N($O12))*IF(($AC11+MAX(N($O12),0))&gt;0,($AD11 + IF(N($O12)&gt;0,$M12,0))/($AC11+MAX(N($O12),0)),0)),0)))</f>
        <v/>
      </c>
      <c r="AE12" s="45" t="str">
        <f aca="false">IF($A12="","",IF($AC12&gt;0,$AD12/$AC12,""))</f>
        <v/>
      </c>
    </row>
    <row r="13" customFormat="false" ht="15" hidden="false" customHeight="true" outlineLevel="0" collapsed="false">
      <c r="A13" s="46"/>
      <c r="B13" s="47"/>
      <c r="C13" s="47"/>
      <c r="D13" s="47"/>
      <c r="E13" s="47"/>
      <c r="F13" s="47"/>
      <c r="G13" s="48"/>
      <c r="H13" s="48"/>
      <c r="I13" s="48"/>
      <c r="J13" s="49" t="str">
        <f aca="false">IF($A13="","",Controls!$C$12 + SUMIFS('Capital Ledger'!$C$6:$C$405,'Capital Ledger'!$A$6:$A$405,"&lt;="&amp;$A13) + SUM($T$6:T12) - SUM($L$6:L12))</f>
        <v/>
      </c>
      <c r="K13" s="49" t="str">
        <f aca="false">IF($A13="","",MIN($J13,IF(OR($F13="Confirmed bottom",$F13="Major bottom"),Controls!$C$13,IF($F13="RADAR bottom",IF(Controls!$C$16="Yes",Controls!$C$14,0),IF($F13="Weekly boost",Controls!$C$15,0)))))</f>
        <v/>
      </c>
      <c r="L13" s="48"/>
      <c r="M13" s="49" t="str">
        <f aca="false">IF($A13="","",MAX(0,$G13)+MAX(0,$L13))</f>
        <v/>
      </c>
      <c r="N13" s="48"/>
      <c r="O13" s="50"/>
      <c r="P13" s="49" t="str">
        <f aca="false">IF($A13="","",$N13*Controls!$C$21)</f>
        <v/>
      </c>
      <c r="Q13" s="49" t="str">
        <f aca="false">IF($A13="","",$N13*Controls!$C$22)</f>
        <v/>
      </c>
      <c r="R13" s="49" t="str">
        <f aca="false">IF($A13="","",$N13*Controls!$C$23)</f>
        <v/>
      </c>
      <c r="S13" s="48"/>
      <c r="T13" s="48"/>
      <c r="U13" s="48"/>
      <c r="V13" s="49" t="str">
        <f aca="false">IF($A13="","",$J13-$L13+$T13)</f>
        <v/>
      </c>
      <c r="W13" s="51" t="str">
        <f aca="false">IF($A13="","",IF(ABS($G13-($H13+$I13))&lt;0.01,"OK","Check"))</f>
        <v/>
      </c>
      <c r="X13" s="52"/>
      <c r="Y13" s="11" t="str">
        <f aca="false">IF($A13="","",IF($L13&gt;$K13,1,0))</f>
        <v/>
      </c>
      <c r="Z13" s="11" t="str">
        <f aca="false">IF($A13="","",IF($N13&gt;0,IF(ABS($N13-($S13+$T13+$U13))&gt;0.01,1,0),0))</f>
        <v/>
      </c>
      <c r="AA13" s="11" t="str">
        <f aca="false">IF($A13="","",IF($W13&lt;&gt;"OK",1,0))</f>
        <v/>
      </c>
      <c r="AB13" s="11" t="str">
        <f aca="false">IF($A13="","",IF($V13&lt;0,1,0))</f>
        <v/>
      </c>
      <c r="AC13" s="43" t="str">
        <f aca="false">IF($A13="","",MAX(0,$AC12 + N($O13)))</f>
        <v/>
      </c>
      <c r="AD13" s="44" t="str">
        <f aca="false">IF($A13="","",MAX(0,$AD12 + IF(N($O13)&gt;0,$M13,0) - IF(N($O13)&lt;0,MIN($AD12 + IF(N($O13)&gt;0,$M13,0),(-N($O13))*IF(($AC12+MAX(N($O13),0))&gt;0,($AD12 + IF(N($O13)&gt;0,$M13,0))/($AC12+MAX(N($O13),0)),0)),0)))</f>
        <v/>
      </c>
      <c r="AE13" s="45" t="str">
        <f aca="false">IF($A13="","",IF($AC13&gt;0,$AD13/$AC13,""))</f>
        <v/>
      </c>
    </row>
    <row r="14" customFormat="false" ht="15" hidden="false" customHeight="true" outlineLevel="0" collapsed="false">
      <c r="A14" s="36"/>
      <c r="B14" s="37"/>
      <c r="C14" s="37"/>
      <c r="D14" s="37"/>
      <c r="E14" s="37"/>
      <c r="F14" s="37"/>
      <c r="G14" s="38"/>
      <c r="H14" s="38"/>
      <c r="I14" s="38"/>
      <c r="J14" s="39" t="str">
        <f aca="false">IF($A14="","",Controls!$C$12 + SUMIFS('Capital Ledger'!$C$6:$C$405,'Capital Ledger'!$A$6:$A$405,"&lt;="&amp;$A14) + SUM($T$6:T13) - SUM($L$6:L13))</f>
        <v/>
      </c>
      <c r="K14" s="39" t="str">
        <f aca="false">IF($A14="","",MIN($J14,IF(OR($F14="Confirmed bottom",$F14="Major bottom"),Controls!$C$13,IF($F14="RADAR bottom",IF(Controls!$C$16="Yes",Controls!$C$14,0),IF($F14="Weekly boost",Controls!$C$15,0)))))</f>
        <v/>
      </c>
      <c r="L14" s="38"/>
      <c r="M14" s="39" t="str">
        <f aca="false">IF($A14="","",MAX(0,$G14)+MAX(0,$L14))</f>
        <v/>
      </c>
      <c r="N14" s="38"/>
      <c r="O14" s="40"/>
      <c r="P14" s="39" t="str">
        <f aca="false">IF($A14="","",$N14*Controls!$C$21)</f>
        <v/>
      </c>
      <c r="Q14" s="39" t="str">
        <f aca="false">IF($A14="","",$N14*Controls!$C$22)</f>
        <v/>
      </c>
      <c r="R14" s="39" t="str">
        <f aca="false">IF($A14="","",$N14*Controls!$C$23)</f>
        <v/>
      </c>
      <c r="S14" s="38"/>
      <c r="T14" s="38"/>
      <c r="U14" s="38"/>
      <c r="V14" s="39" t="str">
        <f aca="false">IF($A14="","",$J14-$L14+$T14)</f>
        <v/>
      </c>
      <c r="W14" s="41" t="str">
        <f aca="false">IF($A14="","",IF(ABS($G14-($H14+$I14))&lt;0.01,"OK","Check"))</f>
        <v/>
      </c>
      <c r="X14" s="42"/>
      <c r="Y14" s="11" t="str">
        <f aca="false">IF($A14="","",IF($L14&gt;$K14,1,0))</f>
        <v/>
      </c>
      <c r="Z14" s="11" t="str">
        <f aca="false">IF($A14="","",IF($N14&gt;0,IF(ABS($N14-($S14+$T14+$U14))&gt;0.01,1,0),0))</f>
        <v/>
      </c>
      <c r="AA14" s="11" t="str">
        <f aca="false">IF($A14="","",IF($W14&lt;&gt;"OK",1,0))</f>
        <v/>
      </c>
      <c r="AB14" s="11" t="str">
        <f aca="false">IF($A14="","",IF($V14&lt;0,1,0))</f>
        <v/>
      </c>
      <c r="AC14" s="43" t="str">
        <f aca="false">IF($A14="","",MAX(0,$AC13 + N($O14)))</f>
        <v/>
      </c>
      <c r="AD14" s="44" t="str">
        <f aca="false">IF($A14="","",MAX(0,$AD13 + IF(N($O14)&gt;0,$M14,0) - IF(N($O14)&lt;0,MIN($AD13 + IF(N($O14)&gt;0,$M14,0),(-N($O14))*IF(($AC13+MAX(N($O14),0))&gt;0,($AD13 + IF(N($O14)&gt;0,$M14,0))/($AC13+MAX(N($O14),0)),0)),0)))</f>
        <v/>
      </c>
      <c r="AE14" s="45" t="str">
        <f aca="false">IF($A14="","",IF($AC14&gt;0,$AD14/$AC14,""))</f>
        <v/>
      </c>
    </row>
    <row r="15" customFormat="false" ht="15" hidden="false" customHeight="true" outlineLevel="0" collapsed="false">
      <c r="A15" s="46"/>
      <c r="B15" s="47"/>
      <c r="C15" s="47"/>
      <c r="D15" s="47"/>
      <c r="E15" s="47"/>
      <c r="F15" s="47"/>
      <c r="G15" s="48"/>
      <c r="H15" s="48"/>
      <c r="I15" s="48"/>
      <c r="J15" s="49" t="str">
        <f aca="false">IF($A15="","",Controls!$C$12 + SUMIFS('Capital Ledger'!$C$6:$C$405,'Capital Ledger'!$A$6:$A$405,"&lt;="&amp;$A15) + SUM($T$6:T14) - SUM($L$6:L14))</f>
        <v/>
      </c>
      <c r="K15" s="49" t="str">
        <f aca="false">IF($A15="","",MIN($J15,IF(OR($F15="Confirmed bottom",$F15="Major bottom"),Controls!$C$13,IF($F15="RADAR bottom",IF(Controls!$C$16="Yes",Controls!$C$14,0),IF($F15="Weekly boost",Controls!$C$15,0)))))</f>
        <v/>
      </c>
      <c r="L15" s="48"/>
      <c r="M15" s="49" t="str">
        <f aca="false">IF($A15="","",MAX(0,$G15)+MAX(0,$L15))</f>
        <v/>
      </c>
      <c r="N15" s="48"/>
      <c r="O15" s="50"/>
      <c r="P15" s="49" t="str">
        <f aca="false">IF($A15="","",$N15*Controls!$C$21)</f>
        <v/>
      </c>
      <c r="Q15" s="49" t="str">
        <f aca="false">IF($A15="","",$N15*Controls!$C$22)</f>
        <v/>
      </c>
      <c r="R15" s="49" t="str">
        <f aca="false">IF($A15="","",$N15*Controls!$C$23)</f>
        <v/>
      </c>
      <c r="S15" s="48"/>
      <c r="T15" s="48"/>
      <c r="U15" s="48"/>
      <c r="V15" s="49" t="str">
        <f aca="false">IF($A15="","",$J15-$L15+$T15)</f>
        <v/>
      </c>
      <c r="W15" s="51" t="str">
        <f aca="false">IF($A15="","",IF(ABS($G15-($H15+$I15))&lt;0.01,"OK","Check"))</f>
        <v/>
      </c>
      <c r="X15" s="52"/>
      <c r="Y15" s="11" t="str">
        <f aca="false">IF($A15="","",IF($L15&gt;$K15,1,0))</f>
        <v/>
      </c>
      <c r="Z15" s="11" t="str">
        <f aca="false">IF($A15="","",IF($N15&gt;0,IF(ABS($N15-($S15+$T15+$U15))&gt;0.01,1,0),0))</f>
        <v/>
      </c>
      <c r="AA15" s="11" t="str">
        <f aca="false">IF($A15="","",IF($W15&lt;&gt;"OK",1,0))</f>
        <v/>
      </c>
      <c r="AB15" s="11" t="str">
        <f aca="false">IF($A15="","",IF($V15&lt;0,1,0))</f>
        <v/>
      </c>
      <c r="AC15" s="43" t="str">
        <f aca="false">IF($A15="","",MAX(0,$AC14 + N($O15)))</f>
        <v/>
      </c>
      <c r="AD15" s="44" t="str">
        <f aca="false">IF($A15="","",MAX(0,$AD14 + IF(N($O15)&gt;0,$M15,0) - IF(N($O15)&lt;0,MIN($AD14 + IF(N($O15)&gt;0,$M15,0),(-N($O15))*IF(($AC14+MAX(N($O15),0))&gt;0,($AD14 + IF(N($O15)&gt;0,$M15,0))/($AC14+MAX(N($O15),0)),0)),0)))</f>
        <v/>
      </c>
      <c r="AE15" s="45" t="str">
        <f aca="false">IF($A15="","",IF($AC15&gt;0,$AD15/$AC15,""))</f>
        <v/>
      </c>
    </row>
    <row r="16" customFormat="false" ht="15" hidden="false" customHeight="true" outlineLevel="0" collapsed="false">
      <c r="A16" s="36"/>
      <c r="B16" s="37"/>
      <c r="C16" s="37"/>
      <c r="D16" s="37"/>
      <c r="E16" s="37"/>
      <c r="F16" s="37"/>
      <c r="G16" s="38"/>
      <c r="H16" s="38"/>
      <c r="I16" s="38"/>
      <c r="J16" s="39" t="str">
        <f aca="false">IF($A16="","",Controls!$C$12 + SUMIFS('Capital Ledger'!$C$6:$C$405,'Capital Ledger'!$A$6:$A$405,"&lt;="&amp;$A16) + SUM($T$6:T15) - SUM($L$6:L15))</f>
        <v/>
      </c>
      <c r="K16" s="39" t="str">
        <f aca="false">IF($A16="","",MIN($J16,IF(OR($F16="Confirmed bottom",$F16="Major bottom"),Controls!$C$13,IF($F16="RADAR bottom",IF(Controls!$C$16="Yes",Controls!$C$14,0),IF($F16="Weekly boost",Controls!$C$15,0)))))</f>
        <v/>
      </c>
      <c r="L16" s="38"/>
      <c r="M16" s="39" t="str">
        <f aca="false">IF($A16="","",MAX(0,$G16)+MAX(0,$L16))</f>
        <v/>
      </c>
      <c r="N16" s="38"/>
      <c r="O16" s="40"/>
      <c r="P16" s="39" t="str">
        <f aca="false">IF($A16="","",$N16*Controls!$C$21)</f>
        <v/>
      </c>
      <c r="Q16" s="39" t="str">
        <f aca="false">IF($A16="","",$N16*Controls!$C$22)</f>
        <v/>
      </c>
      <c r="R16" s="39" t="str">
        <f aca="false">IF($A16="","",$N16*Controls!$C$23)</f>
        <v/>
      </c>
      <c r="S16" s="38"/>
      <c r="T16" s="38"/>
      <c r="U16" s="38"/>
      <c r="V16" s="39" t="str">
        <f aca="false">IF($A16="","",$J16-$L16+$T16)</f>
        <v/>
      </c>
      <c r="W16" s="41" t="str">
        <f aca="false">IF($A16="","",IF(ABS($G16-($H16+$I16))&lt;0.01,"OK","Check"))</f>
        <v/>
      </c>
      <c r="X16" s="42"/>
      <c r="Y16" s="11" t="str">
        <f aca="false">IF($A16="","",IF($L16&gt;$K16,1,0))</f>
        <v/>
      </c>
      <c r="Z16" s="11" t="str">
        <f aca="false">IF($A16="","",IF($N16&gt;0,IF(ABS($N16-($S16+$T16+$U16))&gt;0.01,1,0),0))</f>
        <v/>
      </c>
      <c r="AA16" s="11" t="str">
        <f aca="false">IF($A16="","",IF($W16&lt;&gt;"OK",1,0))</f>
        <v/>
      </c>
      <c r="AB16" s="11" t="str">
        <f aca="false">IF($A16="","",IF($V16&lt;0,1,0))</f>
        <v/>
      </c>
      <c r="AC16" s="43" t="str">
        <f aca="false">IF($A16="","",MAX(0,$AC15 + N($O16)))</f>
        <v/>
      </c>
      <c r="AD16" s="44" t="str">
        <f aca="false">IF($A16="","",MAX(0,$AD15 + IF(N($O16)&gt;0,$M16,0) - IF(N($O16)&lt;0,MIN($AD15 + IF(N($O16)&gt;0,$M16,0),(-N($O16))*IF(($AC15+MAX(N($O16),0))&gt;0,($AD15 + IF(N($O16)&gt;0,$M16,0))/($AC15+MAX(N($O16),0)),0)),0)))</f>
        <v/>
      </c>
      <c r="AE16" s="45" t="str">
        <f aca="false">IF($A16="","",IF($AC16&gt;0,$AD16/$AC16,""))</f>
        <v/>
      </c>
    </row>
    <row r="17" customFormat="false" ht="15" hidden="false" customHeight="true" outlineLevel="0" collapsed="false">
      <c r="A17" s="46"/>
      <c r="B17" s="47"/>
      <c r="C17" s="47"/>
      <c r="D17" s="47"/>
      <c r="E17" s="47"/>
      <c r="F17" s="47"/>
      <c r="G17" s="48"/>
      <c r="H17" s="48"/>
      <c r="I17" s="48"/>
      <c r="J17" s="49" t="str">
        <f aca="false">IF($A17="","",Controls!$C$12 + SUMIFS('Capital Ledger'!$C$6:$C$405,'Capital Ledger'!$A$6:$A$405,"&lt;="&amp;$A17) + SUM($T$6:T16) - SUM($L$6:L16))</f>
        <v/>
      </c>
      <c r="K17" s="49" t="str">
        <f aca="false">IF($A17="","",MIN($J17,IF(OR($F17="Confirmed bottom",$F17="Major bottom"),Controls!$C$13,IF($F17="RADAR bottom",IF(Controls!$C$16="Yes",Controls!$C$14,0),IF($F17="Weekly boost",Controls!$C$15,0)))))</f>
        <v/>
      </c>
      <c r="L17" s="48"/>
      <c r="M17" s="49" t="str">
        <f aca="false">IF($A17="","",MAX(0,$G17)+MAX(0,$L17))</f>
        <v/>
      </c>
      <c r="N17" s="48"/>
      <c r="O17" s="50"/>
      <c r="P17" s="49" t="str">
        <f aca="false">IF($A17="","",$N17*Controls!$C$21)</f>
        <v/>
      </c>
      <c r="Q17" s="49" t="str">
        <f aca="false">IF($A17="","",$N17*Controls!$C$22)</f>
        <v/>
      </c>
      <c r="R17" s="49" t="str">
        <f aca="false">IF($A17="","",$N17*Controls!$C$23)</f>
        <v/>
      </c>
      <c r="S17" s="48"/>
      <c r="T17" s="48"/>
      <c r="U17" s="48"/>
      <c r="V17" s="49" t="str">
        <f aca="false">IF($A17="","",$J17-$L17+$T17)</f>
        <v/>
      </c>
      <c r="W17" s="51" t="str">
        <f aca="false">IF($A17="","",IF(ABS($G17-($H17+$I17))&lt;0.01,"OK","Check"))</f>
        <v/>
      </c>
      <c r="X17" s="52"/>
      <c r="Y17" s="11" t="str">
        <f aca="false">IF($A17="","",IF($L17&gt;$K17,1,0))</f>
        <v/>
      </c>
      <c r="Z17" s="11" t="str">
        <f aca="false">IF($A17="","",IF($N17&gt;0,IF(ABS($N17-($S17+$T17+$U17))&gt;0.01,1,0),0))</f>
        <v/>
      </c>
      <c r="AA17" s="11" t="str">
        <f aca="false">IF($A17="","",IF($W17&lt;&gt;"OK",1,0))</f>
        <v/>
      </c>
      <c r="AB17" s="11" t="str">
        <f aca="false">IF($A17="","",IF($V17&lt;0,1,0))</f>
        <v/>
      </c>
      <c r="AC17" s="43" t="str">
        <f aca="false">IF($A17="","",MAX(0,$AC16 + N($O17)))</f>
        <v/>
      </c>
      <c r="AD17" s="44" t="str">
        <f aca="false">IF($A17="","",MAX(0,$AD16 + IF(N($O17)&gt;0,$M17,0) - IF(N($O17)&lt;0,MIN($AD16 + IF(N($O17)&gt;0,$M17,0),(-N($O17))*IF(($AC16+MAX(N($O17),0))&gt;0,($AD16 + IF(N($O17)&gt;0,$M17,0))/($AC16+MAX(N($O17),0)),0)),0)))</f>
        <v/>
      </c>
      <c r="AE17" s="45" t="str">
        <f aca="false">IF($A17="","",IF($AC17&gt;0,$AD17/$AC17,""))</f>
        <v/>
      </c>
    </row>
    <row r="18" customFormat="false" ht="15" hidden="false" customHeight="true" outlineLevel="0" collapsed="false">
      <c r="A18" s="36"/>
      <c r="B18" s="37"/>
      <c r="C18" s="37"/>
      <c r="D18" s="37"/>
      <c r="E18" s="37"/>
      <c r="F18" s="37"/>
      <c r="G18" s="38"/>
      <c r="H18" s="38"/>
      <c r="I18" s="38"/>
      <c r="J18" s="39" t="str">
        <f aca="false">IF($A18="","",Controls!$C$12 + SUMIFS('Capital Ledger'!$C$6:$C$405,'Capital Ledger'!$A$6:$A$405,"&lt;="&amp;$A18) + SUM($T$6:T17) - SUM($L$6:L17))</f>
        <v/>
      </c>
      <c r="K18" s="39" t="str">
        <f aca="false">IF($A18="","",MIN($J18,IF(OR($F18="Confirmed bottom",$F18="Major bottom"),Controls!$C$13,IF($F18="RADAR bottom",IF(Controls!$C$16="Yes",Controls!$C$14,0),IF($F18="Weekly boost",Controls!$C$15,0)))))</f>
        <v/>
      </c>
      <c r="L18" s="38"/>
      <c r="M18" s="39" t="str">
        <f aca="false">IF($A18="","",MAX(0,$G18)+MAX(0,$L18))</f>
        <v/>
      </c>
      <c r="N18" s="38"/>
      <c r="O18" s="40"/>
      <c r="P18" s="39" t="str">
        <f aca="false">IF($A18="","",$N18*Controls!$C$21)</f>
        <v/>
      </c>
      <c r="Q18" s="39" t="str">
        <f aca="false">IF($A18="","",$N18*Controls!$C$22)</f>
        <v/>
      </c>
      <c r="R18" s="39" t="str">
        <f aca="false">IF($A18="","",$N18*Controls!$C$23)</f>
        <v/>
      </c>
      <c r="S18" s="38"/>
      <c r="T18" s="38"/>
      <c r="U18" s="38"/>
      <c r="V18" s="39" t="str">
        <f aca="false">IF($A18="","",$J18-$L18+$T18)</f>
        <v/>
      </c>
      <c r="W18" s="41" t="str">
        <f aca="false">IF($A18="","",IF(ABS($G18-($H18+$I18))&lt;0.01,"OK","Check"))</f>
        <v/>
      </c>
      <c r="X18" s="42"/>
      <c r="Y18" s="11" t="str">
        <f aca="false">IF($A18="","",IF($L18&gt;$K18,1,0))</f>
        <v/>
      </c>
      <c r="Z18" s="11" t="str">
        <f aca="false">IF($A18="","",IF($N18&gt;0,IF(ABS($N18-($S18+$T18+$U18))&gt;0.01,1,0),0))</f>
        <v/>
      </c>
      <c r="AA18" s="11" t="str">
        <f aca="false">IF($A18="","",IF($W18&lt;&gt;"OK",1,0))</f>
        <v/>
      </c>
      <c r="AB18" s="11" t="str">
        <f aca="false">IF($A18="","",IF($V18&lt;0,1,0))</f>
        <v/>
      </c>
      <c r="AC18" s="43" t="str">
        <f aca="false">IF($A18="","",MAX(0,$AC17 + N($O18)))</f>
        <v/>
      </c>
      <c r="AD18" s="44" t="str">
        <f aca="false">IF($A18="","",MAX(0,$AD17 + IF(N($O18)&gt;0,$M18,0) - IF(N($O18)&lt;0,MIN($AD17 + IF(N($O18)&gt;0,$M18,0),(-N($O18))*IF(($AC17+MAX(N($O18),0))&gt;0,($AD17 + IF(N($O18)&gt;0,$M18,0))/($AC17+MAX(N($O18),0)),0)),0)))</f>
        <v/>
      </c>
      <c r="AE18" s="45" t="str">
        <f aca="false">IF($A18="","",IF($AC18&gt;0,$AD18/$AC18,""))</f>
        <v/>
      </c>
    </row>
    <row r="19" customFormat="false" ht="15" hidden="false" customHeight="true" outlineLevel="0" collapsed="false">
      <c r="A19" s="46"/>
      <c r="B19" s="47"/>
      <c r="C19" s="47"/>
      <c r="D19" s="47"/>
      <c r="E19" s="47"/>
      <c r="F19" s="47"/>
      <c r="G19" s="48"/>
      <c r="H19" s="48"/>
      <c r="I19" s="48"/>
      <c r="J19" s="49" t="str">
        <f aca="false">IF($A19="","",Controls!$C$12 + SUMIFS('Capital Ledger'!$C$6:$C$405,'Capital Ledger'!$A$6:$A$405,"&lt;="&amp;$A19) + SUM($T$6:T18) - SUM($L$6:L18))</f>
        <v/>
      </c>
      <c r="K19" s="49" t="str">
        <f aca="false">IF($A19="","",MIN($J19,IF(OR($F19="Confirmed bottom",$F19="Major bottom"),Controls!$C$13,IF($F19="RADAR bottom",IF(Controls!$C$16="Yes",Controls!$C$14,0),IF($F19="Weekly boost",Controls!$C$15,0)))))</f>
        <v/>
      </c>
      <c r="L19" s="48"/>
      <c r="M19" s="49" t="str">
        <f aca="false">IF($A19="","",MAX(0,$G19)+MAX(0,$L19))</f>
        <v/>
      </c>
      <c r="N19" s="48"/>
      <c r="O19" s="50"/>
      <c r="P19" s="49" t="str">
        <f aca="false">IF($A19="","",$N19*Controls!$C$21)</f>
        <v/>
      </c>
      <c r="Q19" s="49" t="str">
        <f aca="false">IF($A19="","",$N19*Controls!$C$22)</f>
        <v/>
      </c>
      <c r="R19" s="49" t="str">
        <f aca="false">IF($A19="","",$N19*Controls!$C$23)</f>
        <v/>
      </c>
      <c r="S19" s="48"/>
      <c r="T19" s="48"/>
      <c r="U19" s="48"/>
      <c r="V19" s="49" t="str">
        <f aca="false">IF($A19="","",$J19-$L19+$T19)</f>
        <v/>
      </c>
      <c r="W19" s="51" t="str">
        <f aca="false">IF($A19="","",IF(ABS($G19-($H19+$I19))&lt;0.01,"OK","Check"))</f>
        <v/>
      </c>
      <c r="X19" s="52"/>
      <c r="Y19" s="11" t="str">
        <f aca="false">IF($A19="","",IF($L19&gt;$K19,1,0))</f>
        <v/>
      </c>
      <c r="Z19" s="11" t="str">
        <f aca="false">IF($A19="","",IF($N19&gt;0,IF(ABS($N19-($S19+$T19+$U19))&gt;0.01,1,0),0))</f>
        <v/>
      </c>
      <c r="AA19" s="11" t="str">
        <f aca="false">IF($A19="","",IF($W19&lt;&gt;"OK",1,0))</f>
        <v/>
      </c>
      <c r="AB19" s="11" t="str">
        <f aca="false">IF($A19="","",IF($V19&lt;0,1,0))</f>
        <v/>
      </c>
      <c r="AC19" s="43" t="str">
        <f aca="false">IF($A19="","",MAX(0,$AC18 + N($O19)))</f>
        <v/>
      </c>
      <c r="AD19" s="44" t="str">
        <f aca="false">IF($A19="","",MAX(0,$AD18 + IF(N($O19)&gt;0,$M19,0) - IF(N($O19)&lt;0,MIN($AD18 + IF(N($O19)&gt;0,$M19,0),(-N($O19))*IF(($AC18+MAX(N($O19),0))&gt;0,($AD18 + IF(N($O19)&gt;0,$M19,0))/($AC18+MAX(N($O19),0)),0)),0)))</f>
        <v/>
      </c>
      <c r="AE19" s="45" t="str">
        <f aca="false">IF($A19="","",IF($AC19&gt;0,$AD19/$AC19,""))</f>
        <v/>
      </c>
    </row>
    <row r="20" customFormat="false" ht="15" hidden="false" customHeight="true" outlineLevel="0" collapsed="false">
      <c r="A20" s="36"/>
      <c r="B20" s="37"/>
      <c r="C20" s="37"/>
      <c r="D20" s="37"/>
      <c r="E20" s="37"/>
      <c r="F20" s="37"/>
      <c r="G20" s="38"/>
      <c r="H20" s="38"/>
      <c r="I20" s="38"/>
      <c r="J20" s="39" t="str">
        <f aca="false">IF($A20="","",Controls!$C$12 + SUMIFS('Capital Ledger'!$C$6:$C$405,'Capital Ledger'!$A$6:$A$405,"&lt;="&amp;$A20) + SUM($T$6:T19) - SUM($L$6:L19))</f>
        <v/>
      </c>
      <c r="K20" s="39" t="str">
        <f aca="false">IF($A20="","",MIN($J20,IF(OR($F20="Confirmed bottom",$F20="Major bottom"),Controls!$C$13,IF($F20="RADAR bottom",IF(Controls!$C$16="Yes",Controls!$C$14,0),IF($F20="Weekly boost",Controls!$C$15,0)))))</f>
        <v/>
      </c>
      <c r="L20" s="38"/>
      <c r="M20" s="39" t="str">
        <f aca="false">IF($A20="","",MAX(0,$G20)+MAX(0,$L20))</f>
        <v/>
      </c>
      <c r="N20" s="38"/>
      <c r="O20" s="40"/>
      <c r="P20" s="39" t="str">
        <f aca="false">IF($A20="","",$N20*Controls!$C$21)</f>
        <v/>
      </c>
      <c r="Q20" s="39" t="str">
        <f aca="false">IF($A20="","",$N20*Controls!$C$22)</f>
        <v/>
      </c>
      <c r="R20" s="39" t="str">
        <f aca="false">IF($A20="","",$N20*Controls!$C$23)</f>
        <v/>
      </c>
      <c r="S20" s="38"/>
      <c r="T20" s="38"/>
      <c r="U20" s="38"/>
      <c r="V20" s="39" t="str">
        <f aca="false">IF($A20="","",$J20-$L20+$T20)</f>
        <v/>
      </c>
      <c r="W20" s="41" t="str">
        <f aca="false">IF($A20="","",IF(ABS($G20-($H20+$I20))&lt;0.01,"OK","Check"))</f>
        <v/>
      </c>
      <c r="X20" s="42"/>
      <c r="Y20" s="11" t="str">
        <f aca="false">IF($A20="","",IF($L20&gt;$K20,1,0))</f>
        <v/>
      </c>
      <c r="Z20" s="11" t="str">
        <f aca="false">IF($A20="","",IF($N20&gt;0,IF(ABS($N20-($S20+$T20+$U20))&gt;0.01,1,0),0))</f>
        <v/>
      </c>
      <c r="AA20" s="11" t="str">
        <f aca="false">IF($A20="","",IF($W20&lt;&gt;"OK",1,0))</f>
        <v/>
      </c>
      <c r="AB20" s="11" t="str">
        <f aca="false">IF($A20="","",IF($V20&lt;0,1,0))</f>
        <v/>
      </c>
      <c r="AC20" s="43" t="str">
        <f aca="false">IF($A20="","",MAX(0,$AC19 + N($O20)))</f>
        <v/>
      </c>
      <c r="AD20" s="44" t="str">
        <f aca="false">IF($A20="","",MAX(0,$AD19 + IF(N($O20)&gt;0,$M20,0) - IF(N($O20)&lt;0,MIN($AD19 + IF(N($O20)&gt;0,$M20,0),(-N($O20))*IF(($AC19+MAX(N($O20),0))&gt;0,($AD19 + IF(N($O20)&gt;0,$M20,0))/($AC19+MAX(N($O20),0)),0)),0)))</f>
        <v/>
      </c>
      <c r="AE20" s="45" t="str">
        <f aca="false">IF($A20="","",IF($AC20&gt;0,$AD20/$AC20,""))</f>
        <v/>
      </c>
    </row>
    <row r="21" customFormat="false" ht="15" hidden="false" customHeight="true" outlineLevel="0" collapsed="false">
      <c r="A21" s="46"/>
      <c r="B21" s="47"/>
      <c r="C21" s="47"/>
      <c r="D21" s="47"/>
      <c r="E21" s="47"/>
      <c r="F21" s="47"/>
      <c r="G21" s="48"/>
      <c r="H21" s="48"/>
      <c r="I21" s="48"/>
      <c r="J21" s="49" t="str">
        <f aca="false">IF($A21="","",Controls!$C$12 + SUMIFS('Capital Ledger'!$C$6:$C$405,'Capital Ledger'!$A$6:$A$405,"&lt;="&amp;$A21) + SUM($T$6:T20) - SUM($L$6:L20))</f>
        <v/>
      </c>
      <c r="K21" s="49" t="str">
        <f aca="false">IF($A21="","",MIN($J21,IF(OR($F21="Confirmed bottom",$F21="Major bottom"),Controls!$C$13,IF($F21="RADAR bottom",IF(Controls!$C$16="Yes",Controls!$C$14,0),IF($F21="Weekly boost",Controls!$C$15,0)))))</f>
        <v/>
      </c>
      <c r="L21" s="48"/>
      <c r="M21" s="49" t="str">
        <f aca="false">IF($A21="","",MAX(0,$G21)+MAX(0,$L21))</f>
        <v/>
      </c>
      <c r="N21" s="48"/>
      <c r="O21" s="50"/>
      <c r="P21" s="49" t="str">
        <f aca="false">IF($A21="","",$N21*Controls!$C$21)</f>
        <v/>
      </c>
      <c r="Q21" s="49" t="str">
        <f aca="false">IF($A21="","",$N21*Controls!$C$22)</f>
        <v/>
      </c>
      <c r="R21" s="49" t="str">
        <f aca="false">IF($A21="","",$N21*Controls!$C$23)</f>
        <v/>
      </c>
      <c r="S21" s="48"/>
      <c r="T21" s="48"/>
      <c r="U21" s="48"/>
      <c r="V21" s="49" t="str">
        <f aca="false">IF($A21="","",$J21-$L21+$T21)</f>
        <v/>
      </c>
      <c r="W21" s="51" t="str">
        <f aca="false">IF($A21="","",IF(ABS($G21-($H21+$I21))&lt;0.01,"OK","Check"))</f>
        <v/>
      </c>
      <c r="X21" s="52"/>
      <c r="Y21" s="11" t="str">
        <f aca="false">IF($A21="","",IF($L21&gt;$K21,1,0))</f>
        <v/>
      </c>
      <c r="Z21" s="11" t="str">
        <f aca="false">IF($A21="","",IF($N21&gt;0,IF(ABS($N21-($S21+$T21+$U21))&gt;0.01,1,0),0))</f>
        <v/>
      </c>
      <c r="AA21" s="11" t="str">
        <f aca="false">IF($A21="","",IF($W21&lt;&gt;"OK",1,0))</f>
        <v/>
      </c>
      <c r="AB21" s="11" t="str">
        <f aca="false">IF($A21="","",IF($V21&lt;0,1,0))</f>
        <v/>
      </c>
      <c r="AC21" s="43" t="str">
        <f aca="false">IF($A21="","",MAX(0,$AC20 + N($O21)))</f>
        <v/>
      </c>
      <c r="AD21" s="44" t="str">
        <f aca="false">IF($A21="","",MAX(0,$AD20 + IF(N($O21)&gt;0,$M21,0) - IF(N($O21)&lt;0,MIN($AD20 + IF(N($O21)&gt;0,$M21,0),(-N($O21))*IF(($AC20+MAX(N($O21),0))&gt;0,($AD20 + IF(N($O21)&gt;0,$M21,0))/($AC20+MAX(N($O21),0)),0)),0)))</f>
        <v/>
      </c>
      <c r="AE21" s="45" t="str">
        <f aca="false">IF($A21="","",IF($AC21&gt;0,$AD21/$AC21,""))</f>
        <v/>
      </c>
    </row>
    <row r="22" customFormat="false" ht="15" hidden="false" customHeight="true" outlineLevel="0" collapsed="false">
      <c r="A22" s="36"/>
      <c r="B22" s="37"/>
      <c r="C22" s="37"/>
      <c r="D22" s="37"/>
      <c r="E22" s="37"/>
      <c r="F22" s="37"/>
      <c r="G22" s="38"/>
      <c r="H22" s="38"/>
      <c r="I22" s="38"/>
      <c r="J22" s="39" t="str">
        <f aca="false">IF($A22="","",Controls!$C$12 + SUMIFS('Capital Ledger'!$C$6:$C$405,'Capital Ledger'!$A$6:$A$405,"&lt;="&amp;$A22) + SUM($T$6:T21) - SUM($L$6:L21))</f>
        <v/>
      </c>
      <c r="K22" s="39" t="str">
        <f aca="false">IF($A22="","",MIN($J22,IF(OR($F22="Confirmed bottom",$F22="Major bottom"),Controls!$C$13,IF($F22="RADAR bottom",IF(Controls!$C$16="Yes",Controls!$C$14,0),IF($F22="Weekly boost",Controls!$C$15,0)))))</f>
        <v/>
      </c>
      <c r="L22" s="38"/>
      <c r="M22" s="39" t="str">
        <f aca="false">IF($A22="","",MAX(0,$G22)+MAX(0,$L22))</f>
        <v/>
      </c>
      <c r="N22" s="38"/>
      <c r="O22" s="40"/>
      <c r="P22" s="39" t="str">
        <f aca="false">IF($A22="","",$N22*Controls!$C$21)</f>
        <v/>
      </c>
      <c r="Q22" s="39" t="str">
        <f aca="false">IF($A22="","",$N22*Controls!$C$22)</f>
        <v/>
      </c>
      <c r="R22" s="39" t="str">
        <f aca="false">IF($A22="","",$N22*Controls!$C$23)</f>
        <v/>
      </c>
      <c r="S22" s="38"/>
      <c r="T22" s="38"/>
      <c r="U22" s="38"/>
      <c r="V22" s="39" t="str">
        <f aca="false">IF($A22="","",$J22-$L22+$T22)</f>
        <v/>
      </c>
      <c r="W22" s="41" t="str">
        <f aca="false">IF($A22="","",IF(ABS($G22-($H22+$I22))&lt;0.01,"OK","Check"))</f>
        <v/>
      </c>
      <c r="X22" s="42"/>
      <c r="Y22" s="11" t="str">
        <f aca="false">IF($A22="","",IF($L22&gt;$K22,1,0))</f>
        <v/>
      </c>
      <c r="Z22" s="11" t="str">
        <f aca="false">IF($A22="","",IF($N22&gt;0,IF(ABS($N22-($S22+$T22+$U22))&gt;0.01,1,0),0))</f>
        <v/>
      </c>
      <c r="AA22" s="11" t="str">
        <f aca="false">IF($A22="","",IF($W22&lt;&gt;"OK",1,0))</f>
        <v/>
      </c>
      <c r="AB22" s="11" t="str">
        <f aca="false">IF($A22="","",IF($V22&lt;0,1,0))</f>
        <v/>
      </c>
      <c r="AC22" s="43" t="str">
        <f aca="false">IF($A22="","",MAX(0,$AC21 + N($O22)))</f>
        <v/>
      </c>
      <c r="AD22" s="44" t="str">
        <f aca="false">IF($A22="","",MAX(0,$AD21 + IF(N($O22)&gt;0,$M22,0) - IF(N($O22)&lt;0,MIN($AD21 + IF(N($O22)&gt;0,$M22,0),(-N($O22))*IF(($AC21+MAX(N($O22),0))&gt;0,($AD21 + IF(N($O22)&gt;0,$M22,0))/($AC21+MAX(N($O22),0)),0)),0)))</f>
        <v/>
      </c>
      <c r="AE22" s="45" t="str">
        <f aca="false">IF($A22="","",IF($AC22&gt;0,$AD22/$AC22,""))</f>
        <v/>
      </c>
    </row>
    <row r="23" customFormat="false" ht="15" hidden="false" customHeight="true" outlineLevel="0" collapsed="false">
      <c r="A23" s="46"/>
      <c r="B23" s="47"/>
      <c r="C23" s="47"/>
      <c r="D23" s="47"/>
      <c r="E23" s="47"/>
      <c r="F23" s="47"/>
      <c r="G23" s="48"/>
      <c r="H23" s="48"/>
      <c r="I23" s="48"/>
      <c r="J23" s="49" t="str">
        <f aca="false">IF($A23="","",Controls!$C$12 + SUMIFS('Capital Ledger'!$C$6:$C$405,'Capital Ledger'!$A$6:$A$405,"&lt;="&amp;$A23) + SUM($T$6:T22) - SUM($L$6:L22))</f>
        <v/>
      </c>
      <c r="K23" s="49" t="str">
        <f aca="false">IF($A23="","",MIN($J23,IF(OR($F23="Confirmed bottom",$F23="Major bottom"),Controls!$C$13,IF($F23="RADAR bottom",IF(Controls!$C$16="Yes",Controls!$C$14,0),IF($F23="Weekly boost",Controls!$C$15,0)))))</f>
        <v/>
      </c>
      <c r="L23" s="48"/>
      <c r="M23" s="49" t="str">
        <f aca="false">IF($A23="","",MAX(0,$G23)+MAX(0,$L23))</f>
        <v/>
      </c>
      <c r="N23" s="48"/>
      <c r="O23" s="50"/>
      <c r="P23" s="49" t="str">
        <f aca="false">IF($A23="","",$N23*Controls!$C$21)</f>
        <v/>
      </c>
      <c r="Q23" s="49" t="str">
        <f aca="false">IF($A23="","",$N23*Controls!$C$22)</f>
        <v/>
      </c>
      <c r="R23" s="49" t="str">
        <f aca="false">IF($A23="","",$N23*Controls!$C$23)</f>
        <v/>
      </c>
      <c r="S23" s="48"/>
      <c r="T23" s="48"/>
      <c r="U23" s="48"/>
      <c r="V23" s="49" t="str">
        <f aca="false">IF($A23="","",$J23-$L23+$T23)</f>
        <v/>
      </c>
      <c r="W23" s="51" t="str">
        <f aca="false">IF($A23="","",IF(ABS($G23-($H23+$I23))&lt;0.01,"OK","Check"))</f>
        <v/>
      </c>
      <c r="X23" s="52"/>
      <c r="Y23" s="11" t="str">
        <f aca="false">IF($A23="","",IF($L23&gt;$K23,1,0))</f>
        <v/>
      </c>
      <c r="Z23" s="11" t="str">
        <f aca="false">IF($A23="","",IF($N23&gt;0,IF(ABS($N23-($S23+$T23+$U23))&gt;0.01,1,0),0))</f>
        <v/>
      </c>
      <c r="AA23" s="11" t="str">
        <f aca="false">IF($A23="","",IF($W23&lt;&gt;"OK",1,0))</f>
        <v/>
      </c>
      <c r="AB23" s="11" t="str">
        <f aca="false">IF($A23="","",IF($V23&lt;0,1,0))</f>
        <v/>
      </c>
      <c r="AC23" s="43" t="str">
        <f aca="false">IF($A23="","",MAX(0,$AC22 + N($O23)))</f>
        <v/>
      </c>
      <c r="AD23" s="44" t="str">
        <f aca="false">IF($A23="","",MAX(0,$AD22 + IF(N($O23)&gt;0,$M23,0) - IF(N($O23)&lt;0,MIN($AD22 + IF(N($O23)&gt;0,$M23,0),(-N($O23))*IF(($AC22+MAX(N($O23),0))&gt;0,($AD22 + IF(N($O23)&gt;0,$M23,0))/($AC22+MAX(N($O23),0)),0)),0)))</f>
        <v/>
      </c>
      <c r="AE23" s="45" t="str">
        <f aca="false">IF($A23="","",IF($AC23&gt;0,$AD23/$AC23,""))</f>
        <v/>
      </c>
    </row>
    <row r="24" customFormat="false" ht="15" hidden="false" customHeight="true" outlineLevel="0" collapsed="false">
      <c r="A24" s="36"/>
      <c r="B24" s="37"/>
      <c r="C24" s="37"/>
      <c r="D24" s="37"/>
      <c r="E24" s="37"/>
      <c r="F24" s="37"/>
      <c r="G24" s="38"/>
      <c r="H24" s="38"/>
      <c r="I24" s="38"/>
      <c r="J24" s="39" t="str">
        <f aca="false">IF($A24="","",Controls!$C$12 + SUMIFS('Capital Ledger'!$C$6:$C$405,'Capital Ledger'!$A$6:$A$405,"&lt;="&amp;$A24) + SUM($T$6:T23) - SUM($L$6:L23))</f>
        <v/>
      </c>
      <c r="K24" s="39" t="str">
        <f aca="false">IF($A24="","",MIN($J24,IF(OR($F24="Confirmed bottom",$F24="Major bottom"),Controls!$C$13,IF($F24="RADAR bottom",IF(Controls!$C$16="Yes",Controls!$C$14,0),IF($F24="Weekly boost",Controls!$C$15,0)))))</f>
        <v/>
      </c>
      <c r="L24" s="38"/>
      <c r="M24" s="39" t="str">
        <f aca="false">IF($A24="","",MAX(0,$G24)+MAX(0,$L24))</f>
        <v/>
      </c>
      <c r="N24" s="38"/>
      <c r="O24" s="40"/>
      <c r="P24" s="39" t="str">
        <f aca="false">IF($A24="","",$N24*Controls!$C$21)</f>
        <v/>
      </c>
      <c r="Q24" s="39" t="str">
        <f aca="false">IF($A24="","",$N24*Controls!$C$22)</f>
        <v/>
      </c>
      <c r="R24" s="39" t="str">
        <f aca="false">IF($A24="","",$N24*Controls!$C$23)</f>
        <v/>
      </c>
      <c r="S24" s="38"/>
      <c r="T24" s="38"/>
      <c r="U24" s="38"/>
      <c r="V24" s="39" t="str">
        <f aca="false">IF($A24="","",$J24-$L24+$T24)</f>
        <v/>
      </c>
      <c r="W24" s="41" t="str">
        <f aca="false">IF($A24="","",IF(ABS($G24-($H24+$I24))&lt;0.01,"OK","Check"))</f>
        <v/>
      </c>
      <c r="X24" s="42"/>
      <c r="Y24" s="11" t="str">
        <f aca="false">IF($A24="","",IF($L24&gt;$K24,1,0))</f>
        <v/>
      </c>
      <c r="Z24" s="11" t="str">
        <f aca="false">IF($A24="","",IF($N24&gt;0,IF(ABS($N24-($S24+$T24+$U24))&gt;0.01,1,0),0))</f>
        <v/>
      </c>
      <c r="AA24" s="11" t="str">
        <f aca="false">IF($A24="","",IF($W24&lt;&gt;"OK",1,0))</f>
        <v/>
      </c>
      <c r="AB24" s="11" t="str">
        <f aca="false">IF($A24="","",IF($V24&lt;0,1,0))</f>
        <v/>
      </c>
      <c r="AC24" s="43" t="str">
        <f aca="false">IF($A24="","",MAX(0,$AC23 + N($O24)))</f>
        <v/>
      </c>
      <c r="AD24" s="44" t="str">
        <f aca="false">IF($A24="","",MAX(0,$AD23 + IF(N($O24)&gt;0,$M24,0) - IF(N($O24)&lt;0,MIN($AD23 + IF(N($O24)&gt;0,$M24,0),(-N($O24))*IF(($AC23+MAX(N($O24),0))&gt;0,($AD23 + IF(N($O24)&gt;0,$M24,0))/($AC23+MAX(N($O24),0)),0)),0)))</f>
        <v/>
      </c>
      <c r="AE24" s="45" t="str">
        <f aca="false">IF($A24="","",IF($AC24&gt;0,$AD24/$AC24,""))</f>
        <v/>
      </c>
    </row>
    <row r="25" customFormat="false" ht="15" hidden="false" customHeight="true" outlineLevel="0" collapsed="false">
      <c r="A25" s="46"/>
      <c r="B25" s="47"/>
      <c r="C25" s="47"/>
      <c r="D25" s="47"/>
      <c r="E25" s="47"/>
      <c r="F25" s="47"/>
      <c r="G25" s="48"/>
      <c r="H25" s="48"/>
      <c r="I25" s="48"/>
      <c r="J25" s="49" t="str">
        <f aca="false">IF($A25="","",Controls!$C$12 + SUMIFS('Capital Ledger'!$C$6:$C$405,'Capital Ledger'!$A$6:$A$405,"&lt;="&amp;$A25) + SUM($T$6:T24) - SUM($L$6:L24))</f>
        <v/>
      </c>
      <c r="K25" s="49" t="str">
        <f aca="false">IF($A25="","",MIN($J25,IF(OR($F25="Confirmed bottom",$F25="Major bottom"),Controls!$C$13,IF($F25="RADAR bottom",IF(Controls!$C$16="Yes",Controls!$C$14,0),IF($F25="Weekly boost",Controls!$C$15,0)))))</f>
        <v/>
      </c>
      <c r="L25" s="48"/>
      <c r="M25" s="49" t="str">
        <f aca="false">IF($A25="","",MAX(0,$G25)+MAX(0,$L25))</f>
        <v/>
      </c>
      <c r="N25" s="48"/>
      <c r="O25" s="50"/>
      <c r="P25" s="49" t="str">
        <f aca="false">IF($A25="","",$N25*Controls!$C$21)</f>
        <v/>
      </c>
      <c r="Q25" s="49" t="str">
        <f aca="false">IF($A25="","",$N25*Controls!$C$22)</f>
        <v/>
      </c>
      <c r="R25" s="49" t="str">
        <f aca="false">IF($A25="","",$N25*Controls!$C$23)</f>
        <v/>
      </c>
      <c r="S25" s="48"/>
      <c r="T25" s="48"/>
      <c r="U25" s="48"/>
      <c r="V25" s="49" t="str">
        <f aca="false">IF($A25="","",$J25-$L25+$T25)</f>
        <v/>
      </c>
      <c r="W25" s="51" t="str">
        <f aca="false">IF($A25="","",IF(ABS($G25-($H25+$I25))&lt;0.01,"OK","Check"))</f>
        <v/>
      </c>
      <c r="X25" s="52"/>
      <c r="Y25" s="11" t="str">
        <f aca="false">IF($A25="","",IF($L25&gt;$K25,1,0))</f>
        <v/>
      </c>
      <c r="Z25" s="11" t="str">
        <f aca="false">IF($A25="","",IF($N25&gt;0,IF(ABS($N25-($S25+$T25+$U25))&gt;0.01,1,0),0))</f>
        <v/>
      </c>
      <c r="AA25" s="11" t="str">
        <f aca="false">IF($A25="","",IF($W25&lt;&gt;"OK",1,0))</f>
        <v/>
      </c>
      <c r="AB25" s="11" t="str">
        <f aca="false">IF($A25="","",IF($V25&lt;0,1,0))</f>
        <v/>
      </c>
      <c r="AC25" s="43" t="str">
        <f aca="false">IF($A25="","",MAX(0,$AC24 + N($O25)))</f>
        <v/>
      </c>
      <c r="AD25" s="44" t="str">
        <f aca="false">IF($A25="","",MAX(0,$AD24 + IF(N($O25)&gt;0,$M25,0) - IF(N($O25)&lt;0,MIN($AD24 + IF(N($O25)&gt;0,$M25,0),(-N($O25))*IF(($AC24+MAX(N($O25),0))&gt;0,($AD24 + IF(N($O25)&gt;0,$M25,0))/($AC24+MAX(N($O25),0)),0)),0)))</f>
        <v/>
      </c>
      <c r="AE25" s="45" t="str">
        <f aca="false">IF($A25="","",IF($AC25&gt;0,$AD25/$AC25,""))</f>
        <v/>
      </c>
    </row>
    <row r="26" customFormat="false" ht="15" hidden="false" customHeight="true" outlineLevel="0" collapsed="false">
      <c r="A26" s="36"/>
      <c r="B26" s="37"/>
      <c r="C26" s="37"/>
      <c r="D26" s="37"/>
      <c r="E26" s="37"/>
      <c r="F26" s="37"/>
      <c r="G26" s="38"/>
      <c r="H26" s="38"/>
      <c r="I26" s="38"/>
      <c r="J26" s="39" t="str">
        <f aca="false">IF($A26="","",Controls!$C$12 + SUMIFS('Capital Ledger'!$C$6:$C$405,'Capital Ledger'!$A$6:$A$405,"&lt;="&amp;$A26) + SUM($T$6:T25) - SUM($L$6:L25))</f>
        <v/>
      </c>
      <c r="K26" s="39" t="str">
        <f aca="false">IF($A26="","",MIN($J26,IF(OR($F26="Confirmed bottom",$F26="Major bottom"),Controls!$C$13,IF($F26="RADAR bottom",IF(Controls!$C$16="Yes",Controls!$C$14,0),IF($F26="Weekly boost",Controls!$C$15,0)))))</f>
        <v/>
      </c>
      <c r="L26" s="38"/>
      <c r="M26" s="39" t="str">
        <f aca="false">IF($A26="","",MAX(0,$G26)+MAX(0,$L26))</f>
        <v/>
      </c>
      <c r="N26" s="38"/>
      <c r="O26" s="40"/>
      <c r="P26" s="39" t="str">
        <f aca="false">IF($A26="","",$N26*Controls!$C$21)</f>
        <v/>
      </c>
      <c r="Q26" s="39" t="str">
        <f aca="false">IF($A26="","",$N26*Controls!$C$22)</f>
        <v/>
      </c>
      <c r="R26" s="39" t="str">
        <f aca="false">IF($A26="","",$N26*Controls!$C$23)</f>
        <v/>
      </c>
      <c r="S26" s="38"/>
      <c r="T26" s="38"/>
      <c r="U26" s="38"/>
      <c r="V26" s="39" t="str">
        <f aca="false">IF($A26="","",$J26-$L26+$T26)</f>
        <v/>
      </c>
      <c r="W26" s="41" t="str">
        <f aca="false">IF($A26="","",IF(ABS($G26-($H26+$I26))&lt;0.01,"OK","Check"))</f>
        <v/>
      </c>
      <c r="X26" s="42"/>
      <c r="Y26" s="11" t="str">
        <f aca="false">IF($A26="","",IF($L26&gt;$K26,1,0))</f>
        <v/>
      </c>
      <c r="Z26" s="11" t="str">
        <f aca="false">IF($A26="","",IF($N26&gt;0,IF(ABS($N26-($S26+$T26+$U26))&gt;0.01,1,0),0))</f>
        <v/>
      </c>
      <c r="AA26" s="11" t="str">
        <f aca="false">IF($A26="","",IF($W26&lt;&gt;"OK",1,0))</f>
        <v/>
      </c>
      <c r="AB26" s="11" t="str">
        <f aca="false">IF($A26="","",IF($V26&lt;0,1,0))</f>
        <v/>
      </c>
      <c r="AC26" s="43" t="str">
        <f aca="false">IF($A26="","",MAX(0,$AC25 + N($O26)))</f>
        <v/>
      </c>
      <c r="AD26" s="44" t="str">
        <f aca="false">IF($A26="","",MAX(0,$AD25 + IF(N($O26)&gt;0,$M26,0) - IF(N($O26)&lt;0,MIN($AD25 + IF(N($O26)&gt;0,$M26,0),(-N($O26))*IF(($AC25+MAX(N($O26),0))&gt;0,($AD25 + IF(N($O26)&gt;0,$M26,0))/($AC25+MAX(N($O26),0)),0)),0)))</f>
        <v/>
      </c>
      <c r="AE26" s="45" t="str">
        <f aca="false">IF($A26="","",IF($AC26&gt;0,$AD26/$AC26,""))</f>
        <v/>
      </c>
    </row>
    <row r="27" customFormat="false" ht="15" hidden="false" customHeight="true" outlineLevel="0" collapsed="false">
      <c r="A27" s="46"/>
      <c r="B27" s="47"/>
      <c r="C27" s="47"/>
      <c r="D27" s="47"/>
      <c r="E27" s="47"/>
      <c r="F27" s="47"/>
      <c r="G27" s="48"/>
      <c r="H27" s="48"/>
      <c r="I27" s="48"/>
      <c r="J27" s="49" t="str">
        <f aca="false">IF($A27="","",Controls!$C$12 + SUMIFS('Capital Ledger'!$C$6:$C$405,'Capital Ledger'!$A$6:$A$405,"&lt;="&amp;$A27) + SUM($T$6:T26) - SUM($L$6:L26))</f>
        <v/>
      </c>
      <c r="K27" s="49" t="str">
        <f aca="false">IF($A27="","",MIN($J27,IF(OR($F27="Confirmed bottom",$F27="Major bottom"),Controls!$C$13,IF($F27="RADAR bottom",IF(Controls!$C$16="Yes",Controls!$C$14,0),IF($F27="Weekly boost",Controls!$C$15,0)))))</f>
        <v/>
      </c>
      <c r="L27" s="48"/>
      <c r="M27" s="49" t="str">
        <f aca="false">IF($A27="","",MAX(0,$G27)+MAX(0,$L27))</f>
        <v/>
      </c>
      <c r="N27" s="48"/>
      <c r="O27" s="50"/>
      <c r="P27" s="49" t="str">
        <f aca="false">IF($A27="","",$N27*Controls!$C$21)</f>
        <v/>
      </c>
      <c r="Q27" s="49" t="str">
        <f aca="false">IF($A27="","",$N27*Controls!$C$22)</f>
        <v/>
      </c>
      <c r="R27" s="49" t="str">
        <f aca="false">IF($A27="","",$N27*Controls!$C$23)</f>
        <v/>
      </c>
      <c r="S27" s="48"/>
      <c r="T27" s="48"/>
      <c r="U27" s="48"/>
      <c r="V27" s="49" t="str">
        <f aca="false">IF($A27="","",$J27-$L27+$T27)</f>
        <v/>
      </c>
      <c r="W27" s="51" t="str">
        <f aca="false">IF($A27="","",IF(ABS($G27-($H27+$I27))&lt;0.01,"OK","Check"))</f>
        <v/>
      </c>
      <c r="X27" s="52"/>
      <c r="Y27" s="11" t="str">
        <f aca="false">IF($A27="","",IF($L27&gt;$K27,1,0))</f>
        <v/>
      </c>
      <c r="Z27" s="11" t="str">
        <f aca="false">IF($A27="","",IF($N27&gt;0,IF(ABS($N27-($S27+$T27+$U27))&gt;0.01,1,0),0))</f>
        <v/>
      </c>
      <c r="AA27" s="11" t="str">
        <f aca="false">IF($A27="","",IF($W27&lt;&gt;"OK",1,0))</f>
        <v/>
      </c>
      <c r="AB27" s="11" t="str">
        <f aca="false">IF($A27="","",IF($V27&lt;0,1,0))</f>
        <v/>
      </c>
      <c r="AC27" s="43" t="str">
        <f aca="false">IF($A27="","",MAX(0,$AC26 + N($O27)))</f>
        <v/>
      </c>
      <c r="AD27" s="44" t="str">
        <f aca="false">IF($A27="","",MAX(0,$AD26 + IF(N($O27)&gt;0,$M27,0) - IF(N($O27)&lt;0,MIN($AD26 + IF(N($O27)&gt;0,$M27,0),(-N($O27))*IF(($AC26+MAX(N($O27),0))&gt;0,($AD26 + IF(N($O27)&gt;0,$M27,0))/($AC26+MAX(N($O27),0)),0)),0)))</f>
        <v/>
      </c>
      <c r="AE27" s="45" t="str">
        <f aca="false">IF($A27="","",IF($AC27&gt;0,$AD27/$AC27,""))</f>
        <v/>
      </c>
    </row>
    <row r="28" customFormat="false" ht="15" hidden="false" customHeight="true" outlineLevel="0" collapsed="false">
      <c r="A28" s="36"/>
      <c r="B28" s="37"/>
      <c r="C28" s="37"/>
      <c r="D28" s="37"/>
      <c r="E28" s="37"/>
      <c r="F28" s="37"/>
      <c r="G28" s="38"/>
      <c r="H28" s="38"/>
      <c r="I28" s="38"/>
      <c r="J28" s="39" t="str">
        <f aca="false">IF($A28="","",Controls!$C$12 + SUMIFS('Capital Ledger'!$C$6:$C$405,'Capital Ledger'!$A$6:$A$405,"&lt;="&amp;$A28) + SUM($T$6:T27) - SUM($L$6:L27))</f>
        <v/>
      </c>
      <c r="K28" s="39" t="str">
        <f aca="false">IF($A28="","",MIN($J28,IF(OR($F28="Confirmed bottom",$F28="Major bottom"),Controls!$C$13,IF($F28="RADAR bottom",IF(Controls!$C$16="Yes",Controls!$C$14,0),IF($F28="Weekly boost",Controls!$C$15,0)))))</f>
        <v/>
      </c>
      <c r="L28" s="38"/>
      <c r="M28" s="39" t="str">
        <f aca="false">IF($A28="","",MAX(0,$G28)+MAX(0,$L28))</f>
        <v/>
      </c>
      <c r="N28" s="38"/>
      <c r="O28" s="40"/>
      <c r="P28" s="39" t="str">
        <f aca="false">IF($A28="","",$N28*Controls!$C$21)</f>
        <v/>
      </c>
      <c r="Q28" s="39" t="str">
        <f aca="false">IF($A28="","",$N28*Controls!$C$22)</f>
        <v/>
      </c>
      <c r="R28" s="39" t="str">
        <f aca="false">IF($A28="","",$N28*Controls!$C$23)</f>
        <v/>
      </c>
      <c r="S28" s="38"/>
      <c r="T28" s="38"/>
      <c r="U28" s="38"/>
      <c r="V28" s="39" t="str">
        <f aca="false">IF($A28="","",$J28-$L28+$T28)</f>
        <v/>
      </c>
      <c r="W28" s="41" t="str">
        <f aca="false">IF($A28="","",IF(ABS($G28-($H28+$I28))&lt;0.01,"OK","Check"))</f>
        <v/>
      </c>
      <c r="X28" s="42"/>
      <c r="Y28" s="11" t="str">
        <f aca="false">IF($A28="","",IF($L28&gt;$K28,1,0))</f>
        <v/>
      </c>
      <c r="Z28" s="11" t="str">
        <f aca="false">IF($A28="","",IF($N28&gt;0,IF(ABS($N28-($S28+$T28+$U28))&gt;0.01,1,0),0))</f>
        <v/>
      </c>
      <c r="AA28" s="11" t="str">
        <f aca="false">IF($A28="","",IF($W28&lt;&gt;"OK",1,0))</f>
        <v/>
      </c>
      <c r="AB28" s="11" t="str">
        <f aca="false">IF($A28="","",IF($V28&lt;0,1,0))</f>
        <v/>
      </c>
      <c r="AC28" s="43" t="str">
        <f aca="false">IF($A28="","",MAX(0,$AC27 + N($O28)))</f>
        <v/>
      </c>
      <c r="AD28" s="44" t="str">
        <f aca="false">IF($A28="","",MAX(0,$AD27 + IF(N($O28)&gt;0,$M28,0) - IF(N($O28)&lt;0,MIN($AD27 + IF(N($O28)&gt;0,$M28,0),(-N($O28))*IF(($AC27+MAX(N($O28),0))&gt;0,($AD27 + IF(N($O28)&gt;0,$M28,0))/($AC27+MAX(N($O28),0)),0)),0)))</f>
        <v/>
      </c>
      <c r="AE28" s="45" t="str">
        <f aca="false">IF($A28="","",IF($AC28&gt;0,$AD28/$AC28,""))</f>
        <v/>
      </c>
    </row>
    <row r="29" customFormat="false" ht="15" hidden="false" customHeight="true" outlineLevel="0" collapsed="false">
      <c r="A29" s="46"/>
      <c r="B29" s="47"/>
      <c r="C29" s="47"/>
      <c r="D29" s="47"/>
      <c r="E29" s="47"/>
      <c r="F29" s="47"/>
      <c r="G29" s="48"/>
      <c r="H29" s="48"/>
      <c r="I29" s="48"/>
      <c r="J29" s="49" t="str">
        <f aca="false">IF($A29="","",Controls!$C$12 + SUMIFS('Capital Ledger'!$C$6:$C$405,'Capital Ledger'!$A$6:$A$405,"&lt;="&amp;$A29) + SUM($T$6:T28) - SUM($L$6:L28))</f>
        <v/>
      </c>
      <c r="K29" s="49" t="str">
        <f aca="false">IF($A29="","",MIN($J29,IF(OR($F29="Confirmed bottom",$F29="Major bottom"),Controls!$C$13,IF($F29="RADAR bottom",IF(Controls!$C$16="Yes",Controls!$C$14,0),IF($F29="Weekly boost",Controls!$C$15,0)))))</f>
        <v/>
      </c>
      <c r="L29" s="48"/>
      <c r="M29" s="49" t="str">
        <f aca="false">IF($A29="","",MAX(0,$G29)+MAX(0,$L29))</f>
        <v/>
      </c>
      <c r="N29" s="48"/>
      <c r="O29" s="50"/>
      <c r="P29" s="49" t="str">
        <f aca="false">IF($A29="","",$N29*Controls!$C$21)</f>
        <v/>
      </c>
      <c r="Q29" s="49" t="str">
        <f aca="false">IF($A29="","",$N29*Controls!$C$22)</f>
        <v/>
      </c>
      <c r="R29" s="49" t="str">
        <f aca="false">IF($A29="","",$N29*Controls!$C$23)</f>
        <v/>
      </c>
      <c r="S29" s="48"/>
      <c r="T29" s="48"/>
      <c r="U29" s="48"/>
      <c r="V29" s="49" t="str">
        <f aca="false">IF($A29="","",$J29-$L29+$T29)</f>
        <v/>
      </c>
      <c r="W29" s="51" t="str">
        <f aca="false">IF($A29="","",IF(ABS($G29-($H29+$I29))&lt;0.01,"OK","Check"))</f>
        <v/>
      </c>
      <c r="X29" s="52"/>
      <c r="Y29" s="11" t="str">
        <f aca="false">IF($A29="","",IF($L29&gt;$K29,1,0))</f>
        <v/>
      </c>
      <c r="Z29" s="11" t="str">
        <f aca="false">IF($A29="","",IF($N29&gt;0,IF(ABS($N29-($S29+$T29+$U29))&gt;0.01,1,0),0))</f>
        <v/>
      </c>
      <c r="AA29" s="11" t="str">
        <f aca="false">IF($A29="","",IF($W29&lt;&gt;"OK",1,0))</f>
        <v/>
      </c>
      <c r="AB29" s="11" t="str">
        <f aca="false">IF($A29="","",IF($V29&lt;0,1,0))</f>
        <v/>
      </c>
      <c r="AC29" s="43" t="str">
        <f aca="false">IF($A29="","",MAX(0,$AC28 + N($O29)))</f>
        <v/>
      </c>
      <c r="AD29" s="44" t="str">
        <f aca="false">IF($A29="","",MAX(0,$AD28 + IF(N($O29)&gt;0,$M29,0) - IF(N($O29)&lt;0,MIN($AD28 + IF(N($O29)&gt;0,$M29,0),(-N($O29))*IF(($AC28+MAX(N($O29),0))&gt;0,($AD28 + IF(N($O29)&gt;0,$M29,0))/($AC28+MAX(N($O29),0)),0)),0)))</f>
        <v/>
      </c>
      <c r="AE29" s="45" t="str">
        <f aca="false">IF($A29="","",IF($AC29&gt;0,$AD29/$AC29,""))</f>
        <v/>
      </c>
    </row>
    <row r="30" customFormat="false" ht="15" hidden="false" customHeight="true" outlineLevel="0" collapsed="false">
      <c r="A30" s="36"/>
      <c r="B30" s="37"/>
      <c r="C30" s="37"/>
      <c r="D30" s="37"/>
      <c r="E30" s="37"/>
      <c r="F30" s="37"/>
      <c r="G30" s="38"/>
      <c r="H30" s="38"/>
      <c r="I30" s="38"/>
      <c r="J30" s="39" t="str">
        <f aca="false">IF($A30="","",Controls!$C$12 + SUMIFS('Capital Ledger'!$C$6:$C$405,'Capital Ledger'!$A$6:$A$405,"&lt;="&amp;$A30) + SUM($T$6:T29) - SUM($L$6:L29))</f>
        <v/>
      </c>
      <c r="K30" s="39" t="str">
        <f aca="false">IF($A30="","",MIN($J30,IF(OR($F30="Confirmed bottom",$F30="Major bottom"),Controls!$C$13,IF($F30="RADAR bottom",IF(Controls!$C$16="Yes",Controls!$C$14,0),IF($F30="Weekly boost",Controls!$C$15,0)))))</f>
        <v/>
      </c>
      <c r="L30" s="38"/>
      <c r="M30" s="39" t="str">
        <f aca="false">IF($A30="","",MAX(0,$G30)+MAX(0,$L30))</f>
        <v/>
      </c>
      <c r="N30" s="38"/>
      <c r="O30" s="40"/>
      <c r="P30" s="39" t="str">
        <f aca="false">IF($A30="","",$N30*Controls!$C$21)</f>
        <v/>
      </c>
      <c r="Q30" s="39" t="str">
        <f aca="false">IF($A30="","",$N30*Controls!$C$22)</f>
        <v/>
      </c>
      <c r="R30" s="39" t="str">
        <f aca="false">IF($A30="","",$N30*Controls!$C$23)</f>
        <v/>
      </c>
      <c r="S30" s="38"/>
      <c r="T30" s="38"/>
      <c r="U30" s="38"/>
      <c r="V30" s="39" t="str">
        <f aca="false">IF($A30="","",$J30-$L30+$T30)</f>
        <v/>
      </c>
      <c r="W30" s="41" t="str">
        <f aca="false">IF($A30="","",IF(ABS($G30-($H30+$I30))&lt;0.01,"OK","Check"))</f>
        <v/>
      </c>
      <c r="X30" s="42"/>
      <c r="Y30" s="11" t="str">
        <f aca="false">IF($A30="","",IF($L30&gt;$K30,1,0))</f>
        <v/>
      </c>
      <c r="Z30" s="11" t="str">
        <f aca="false">IF($A30="","",IF($N30&gt;0,IF(ABS($N30-($S30+$T30+$U30))&gt;0.01,1,0),0))</f>
        <v/>
      </c>
      <c r="AA30" s="11" t="str">
        <f aca="false">IF($A30="","",IF($W30&lt;&gt;"OK",1,0))</f>
        <v/>
      </c>
      <c r="AB30" s="11" t="str">
        <f aca="false">IF($A30="","",IF($V30&lt;0,1,0))</f>
        <v/>
      </c>
      <c r="AC30" s="43" t="str">
        <f aca="false">IF($A30="","",MAX(0,$AC29 + N($O30)))</f>
        <v/>
      </c>
      <c r="AD30" s="44" t="str">
        <f aca="false">IF($A30="","",MAX(0,$AD29 + IF(N($O30)&gt;0,$M30,0) - IF(N($O30)&lt;0,MIN($AD29 + IF(N($O30)&gt;0,$M30,0),(-N($O30))*IF(($AC29+MAX(N($O30),0))&gt;0,($AD29 + IF(N($O30)&gt;0,$M30,0))/($AC29+MAX(N($O30),0)),0)),0)))</f>
        <v/>
      </c>
      <c r="AE30" s="45" t="str">
        <f aca="false">IF($A30="","",IF($AC30&gt;0,$AD30/$AC30,""))</f>
        <v/>
      </c>
    </row>
    <row r="31" customFormat="false" ht="15" hidden="false" customHeight="true" outlineLevel="0" collapsed="false">
      <c r="A31" s="46"/>
      <c r="B31" s="47"/>
      <c r="C31" s="47"/>
      <c r="D31" s="47"/>
      <c r="E31" s="47"/>
      <c r="F31" s="47"/>
      <c r="G31" s="48"/>
      <c r="H31" s="48"/>
      <c r="I31" s="48"/>
      <c r="J31" s="49" t="str">
        <f aca="false">IF($A31="","",Controls!$C$12 + SUMIFS('Capital Ledger'!$C$6:$C$405,'Capital Ledger'!$A$6:$A$405,"&lt;="&amp;$A31) + SUM($T$6:T30) - SUM($L$6:L30))</f>
        <v/>
      </c>
      <c r="K31" s="49" t="str">
        <f aca="false">IF($A31="","",MIN($J31,IF(OR($F31="Confirmed bottom",$F31="Major bottom"),Controls!$C$13,IF($F31="RADAR bottom",IF(Controls!$C$16="Yes",Controls!$C$14,0),IF($F31="Weekly boost",Controls!$C$15,0)))))</f>
        <v/>
      </c>
      <c r="L31" s="48"/>
      <c r="M31" s="49" t="str">
        <f aca="false">IF($A31="","",MAX(0,$G31)+MAX(0,$L31))</f>
        <v/>
      </c>
      <c r="N31" s="48"/>
      <c r="O31" s="50"/>
      <c r="P31" s="49" t="str">
        <f aca="false">IF($A31="","",$N31*Controls!$C$21)</f>
        <v/>
      </c>
      <c r="Q31" s="49" t="str">
        <f aca="false">IF($A31="","",$N31*Controls!$C$22)</f>
        <v/>
      </c>
      <c r="R31" s="49" t="str">
        <f aca="false">IF($A31="","",$N31*Controls!$C$23)</f>
        <v/>
      </c>
      <c r="S31" s="48"/>
      <c r="T31" s="48"/>
      <c r="U31" s="48"/>
      <c r="V31" s="49" t="str">
        <f aca="false">IF($A31="","",$J31-$L31+$T31)</f>
        <v/>
      </c>
      <c r="W31" s="51" t="str">
        <f aca="false">IF($A31="","",IF(ABS($G31-($H31+$I31))&lt;0.01,"OK","Check"))</f>
        <v/>
      </c>
      <c r="X31" s="52"/>
      <c r="Y31" s="11" t="str">
        <f aca="false">IF($A31="","",IF($L31&gt;$K31,1,0))</f>
        <v/>
      </c>
      <c r="Z31" s="11" t="str">
        <f aca="false">IF($A31="","",IF($N31&gt;0,IF(ABS($N31-($S31+$T31+$U31))&gt;0.01,1,0),0))</f>
        <v/>
      </c>
      <c r="AA31" s="11" t="str">
        <f aca="false">IF($A31="","",IF($W31&lt;&gt;"OK",1,0))</f>
        <v/>
      </c>
      <c r="AB31" s="11" t="str">
        <f aca="false">IF($A31="","",IF($V31&lt;0,1,0))</f>
        <v/>
      </c>
      <c r="AC31" s="43" t="str">
        <f aca="false">IF($A31="","",MAX(0,$AC30 + N($O31)))</f>
        <v/>
      </c>
      <c r="AD31" s="44" t="str">
        <f aca="false">IF($A31="","",MAX(0,$AD30 + IF(N($O31)&gt;0,$M31,0) - IF(N($O31)&lt;0,MIN($AD30 + IF(N($O31)&gt;0,$M31,0),(-N($O31))*IF(($AC30+MAX(N($O31),0))&gt;0,($AD30 + IF(N($O31)&gt;0,$M31,0))/($AC30+MAX(N($O31),0)),0)),0)))</f>
        <v/>
      </c>
      <c r="AE31" s="45" t="str">
        <f aca="false">IF($A31="","",IF($AC31&gt;0,$AD31/$AC31,""))</f>
        <v/>
      </c>
    </row>
    <row r="32" customFormat="false" ht="15" hidden="false" customHeight="true" outlineLevel="0" collapsed="false">
      <c r="A32" s="36"/>
      <c r="B32" s="37"/>
      <c r="C32" s="37"/>
      <c r="D32" s="37"/>
      <c r="E32" s="37"/>
      <c r="F32" s="37"/>
      <c r="G32" s="38"/>
      <c r="H32" s="38"/>
      <c r="I32" s="38"/>
      <c r="J32" s="39" t="str">
        <f aca="false">IF($A32="","",Controls!$C$12 + SUMIFS('Capital Ledger'!$C$6:$C$405,'Capital Ledger'!$A$6:$A$405,"&lt;="&amp;$A32) + SUM($T$6:T31) - SUM($L$6:L31))</f>
        <v/>
      </c>
      <c r="K32" s="39" t="str">
        <f aca="false">IF($A32="","",MIN($J32,IF(OR($F32="Confirmed bottom",$F32="Major bottom"),Controls!$C$13,IF($F32="RADAR bottom",IF(Controls!$C$16="Yes",Controls!$C$14,0),IF($F32="Weekly boost",Controls!$C$15,0)))))</f>
        <v/>
      </c>
      <c r="L32" s="38"/>
      <c r="M32" s="39" t="str">
        <f aca="false">IF($A32="","",MAX(0,$G32)+MAX(0,$L32))</f>
        <v/>
      </c>
      <c r="N32" s="38"/>
      <c r="O32" s="40"/>
      <c r="P32" s="39" t="str">
        <f aca="false">IF($A32="","",$N32*Controls!$C$21)</f>
        <v/>
      </c>
      <c r="Q32" s="39" t="str">
        <f aca="false">IF($A32="","",$N32*Controls!$C$22)</f>
        <v/>
      </c>
      <c r="R32" s="39" t="str">
        <f aca="false">IF($A32="","",$N32*Controls!$C$23)</f>
        <v/>
      </c>
      <c r="S32" s="38"/>
      <c r="T32" s="38"/>
      <c r="U32" s="38"/>
      <c r="V32" s="39" t="str">
        <f aca="false">IF($A32="","",$J32-$L32+$T32)</f>
        <v/>
      </c>
      <c r="W32" s="41" t="str">
        <f aca="false">IF($A32="","",IF(ABS($G32-($H32+$I32))&lt;0.01,"OK","Check"))</f>
        <v/>
      </c>
      <c r="X32" s="42"/>
      <c r="Y32" s="11" t="str">
        <f aca="false">IF($A32="","",IF($L32&gt;$K32,1,0))</f>
        <v/>
      </c>
      <c r="Z32" s="11" t="str">
        <f aca="false">IF($A32="","",IF($N32&gt;0,IF(ABS($N32-($S32+$T32+$U32))&gt;0.01,1,0),0))</f>
        <v/>
      </c>
      <c r="AA32" s="11" t="str">
        <f aca="false">IF($A32="","",IF($W32&lt;&gt;"OK",1,0))</f>
        <v/>
      </c>
      <c r="AB32" s="11" t="str">
        <f aca="false">IF($A32="","",IF($V32&lt;0,1,0))</f>
        <v/>
      </c>
      <c r="AC32" s="43" t="str">
        <f aca="false">IF($A32="","",MAX(0,$AC31 + N($O32)))</f>
        <v/>
      </c>
      <c r="AD32" s="44" t="str">
        <f aca="false">IF($A32="","",MAX(0,$AD31 + IF(N($O32)&gt;0,$M32,0) - IF(N($O32)&lt;0,MIN($AD31 + IF(N($O32)&gt;0,$M32,0),(-N($O32))*IF(($AC31+MAX(N($O32),0))&gt;0,($AD31 + IF(N($O32)&gt;0,$M32,0))/($AC31+MAX(N($O32),0)),0)),0)))</f>
        <v/>
      </c>
      <c r="AE32" s="45" t="str">
        <f aca="false">IF($A32="","",IF($AC32&gt;0,$AD32/$AC32,""))</f>
        <v/>
      </c>
    </row>
    <row r="33" customFormat="false" ht="15" hidden="false" customHeight="true" outlineLevel="0" collapsed="false">
      <c r="A33" s="46"/>
      <c r="B33" s="47"/>
      <c r="C33" s="47"/>
      <c r="D33" s="47"/>
      <c r="E33" s="47"/>
      <c r="F33" s="47"/>
      <c r="G33" s="48"/>
      <c r="H33" s="48"/>
      <c r="I33" s="48"/>
      <c r="J33" s="49" t="str">
        <f aca="false">IF($A33="","",Controls!$C$12 + SUMIFS('Capital Ledger'!$C$6:$C$405,'Capital Ledger'!$A$6:$A$405,"&lt;="&amp;$A33) + SUM($T$6:T32) - SUM($L$6:L32))</f>
        <v/>
      </c>
      <c r="K33" s="49" t="str">
        <f aca="false">IF($A33="","",MIN($J33,IF(OR($F33="Confirmed bottom",$F33="Major bottom"),Controls!$C$13,IF($F33="RADAR bottom",IF(Controls!$C$16="Yes",Controls!$C$14,0),IF($F33="Weekly boost",Controls!$C$15,0)))))</f>
        <v/>
      </c>
      <c r="L33" s="48"/>
      <c r="M33" s="49" t="str">
        <f aca="false">IF($A33="","",MAX(0,$G33)+MAX(0,$L33))</f>
        <v/>
      </c>
      <c r="N33" s="48"/>
      <c r="O33" s="50"/>
      <c r="P33" s="49" t="str">
        <f aca="false">IF($A33="","",$N33*Controls!$C$21)</f>
        <v/>
      </c>
      <c r="Q33" s="49" t="str">
        <f aca="false">IF($A33="","",$N33*Controls!$C$22)</f>
        <v/>
      </c>
      <c r="R33" s="49" t="str">
        <f aca="false">IF($A33="","",$N33*Controls!$C$23)</f>
        <v/>
      </c>
      <c r="S33" s="48"/>
      <c r="T33" s="48"/>
      <c r="U33" s="48"/>
      <c r="V33" s="49" t="str">
        <f aca="false">IF($A33="","",$J33-$L33+$T33)</f>
        <v/>
      </c>
      <c r="W33" s="51" t="str">
        <f aca="false">IF($A33="","",IF(ABS($G33-($H33+$I33))&lt;0.01,"OK","Check"))</f>
        <v/>
      </c>
      <c r="X33" s="52"/>
      <c r="Y33" s="11" t="str">
        <f aca="false">IF($A33="","",IF($L33&gt;$K33,1,0))</f>
        <v/>
      </c>
      <c r="Z33" s="11" t="str">
        <f aca="false">IF($A33="","",IF($N33&gt;0,IF(ABS($N33-($S33+$T33+$U33))&gt;0.01,1,0),0))</f>
        <v/>
      </c>
      <c r="AA33" s="11" t="str">
        <f aca="false">IF($A33="","",IF($W33&lt;&gt;"OK",1,0))</f>
        <v/>
      </c>
      <c r="AB33" s="11" t="str">
        <f aca="false">IF($A33="","",IF($V33&lt;0,1,0))</f>
        <v/>
      </c>
      <c r="AC33" s="43" t="str">
        <f aca="false">IF($A33="","",MAX(0,$AC32 + N($O33)))</f>
        <v/>
      </c>
      <c r="AD33" s="44" t="str">
        <f aca="false">IF($A33="","",MAX(0,$AD32 + IF(N($O33)&gt;0,$M33,0) - IF(N($O33)&lt;0,MIN($AD32 + IF(N($O33)&gt;0,$M33,0),(-N($O33))*IF(($AC32+MAX(N($O33),0))&gt;0,($AD32 + IF(N($O33)&gt;0,$M33,0))/($AC32+MAX(N($O33),0)),0)),0)))</f>
        <v/>
      </c>
      <c r="AE33" s="45" t="str">
        <f aca="false">IF($A33="","",IF($AC33&gt;0,$AD33/$AC33,""))</f>
        <v/>
      </c>
    </row>
    <row r="34" customFormat="false" ht="15" hidden="false" customHeight="true" outlineLevel="0" collapsed="false">
      <c r="A34" s="36"/>
      <c r="B34" s="37"/>
      <c r="C34" s="37"/>
      <c r="D34" s="37"/>
      <c r="E34" s="37"/>
      <c r="F34" s="37"/>
      <c r="G34" s="38"/>
      <c r="H34" s="38"/>
      <c r="I34" s="38"/>
      <c r="J34" s="39" t="str">
        <f aca="false">IF($A34="","",Controls!$C$12 + SUMIFS('Capital Ledger'!$C$6:$C$405,'Capital Ledger'!$A$6:$A$405,"&lt;="&amp;$A34) + SUM($T$6:T33) - SUM($L$6:L33))</f>
        <v/>
      </c>
      <c r="K34" s="39" t="str">
        <f aca="false">IF($A34="","",MIN($J34,IF(OR($F34="Confirmed bottom",$F34="Major bottom"),Controls!$C$13,IF($F34="RADAR bottom",IF(Controls!$C$16="Yes",Controls!$C$14,0),IF($F34="Weekly boost",Controls!$C$15,0)))))</f>
        <v/>
      </c>
      <c r="L34" s="38"/>
      <c r="M34" s="39" t="str">
        <f aca="false">IF($A34="","",MAX(0,$G34)+MAX(0,$L34))</f>
        <v/>
      </c>
      <c r="N34" s="38"/>
      <c r="O34" s="40"/>
      <c r="P34" s="39" t="str">
        <f aca="false">IF($A34="","",$N34*Controls!$C$21)</f>
        <v/>
      </c>
      <c r="Q34" s="39" t="str">
        <f aca="false">IF($A34="","",$N34*Controls!$C$22)</f>
        <v/>
      </c>
      <c r="R34" s="39" t="str">
        <f aca="false">IF($A34="","",$N34*Controls!$C$23)</f>
        <v/>
      </c>
      <c r="S34" s="38"/>
      <c r="T34" s="38"/>
      <c r="U34" s="38"/>
      <c r="V34" s="39" t="str">
        <f aca="false">IF($A34="","",$J34-$L34+$T34)</f>
        <v/>
      </c>
      <c r="W34" s="41" t="str">
        <f aca="false">IF($A34="","",IF(ABS($G34-($H34+$I34))&lt;0.01,"OK","Check"))</f>
        <v/>
      </c>
      <c r="X34" s="42"/>
      <c r="Y34" s="11" t="str">
        <f aca="false">IF($A34="","",IF($L34&gt;$K34,1,0))</f>
        <v/>
      </c>
      <c r="Z34" s="11" t="str">
        <f aca="false">IF($A34="","",IF($N34&gt;0,IF(ABS($N34-($S34+$T34+$U34))&gt;0.01,1,0),0))</f>
        <v/>
      </c>
      <c r="AA34" s="11" t="str">
        <f aca="false">IF($A34="","",IF($W34&lt;&gt;"OK",1,0))</f>
        <v/>
      </c>
      <c r="AB34" s="11" t="str">
        <f aca="false">IF($A34="","",IF($V34&lt;0,1,0))</f>
        <v/>
      </c>
      <c r="AC34" s="43" t="str">
        <f aca="false">IF($A34="","",MAX(0,$AC33 + N($O34)))</f>
        <v/>
      </c>
      <c r="AD34" s="44" t="str">
        <f aca="false">IF($A34="","",MAX(0,$AD33 + IF(N($O34)&gt;0,$M34,0) - IF(N($O34)&lt;0,MIN($AD33 + IF(N($O34)&gt;0,$M34,0),(-N($O34))*IF(($AC33+MAX(N($O34),0))&gt;0,($AD33 + IF(N($O34)&gt;0,$M34,0))/($AC33+MAX(N($O34),0)),0)),0)))</f>
        <v/>
      </c>
      <c r="AE34" s="45" t="str">
        <f aca="false">IF($A34="","",IF($AC34&gt;0,$AD34/$AC34,""))</f>
        <v/>
      </c>
    </row>
    <row r="35" customFormat="false" ht="15" hidden="false" customHeight="true" outlineLevel="0" collapsed="false">
      <c r="A35" s="46"/>
      <c r="B35" s="47"/>
      <c r="C35" s="47"/>
      <c r="D35" s="47"/>
      <c r="E35" s="47"/>
      <c r="F35" s="47"/>
      <c r="G35" s="48"/>
      <c r="H35" s="48"/>
      <c r="I35" s="48"/>
      <c r="J35" s="49" t="str">
        <f aca="false">IF($A35="","",Controls!$C$12 + SUMIFS('Capital Ledger'!$C$6:$C$405,'Capital Ledger'!$A$6:$A$405,"&lt;="&amp;$A35) + SUM($T$6:T34) - SUM($L$6:L34))</f>
        <v/>
      </c>
      <c r="K35" s="49" t="str">
        <f aca="false">IF($A35="","",MIN($J35,IF(OR($F35="Confirmed bottom",$F35="Major bottom"),Controls!$C$13,IF($F35="RADAR bottom",IF(Controls!$C$16="Yes",Controls!$C$14,0),IF($F35="Weekly boost",Controls!$C$15,0)))))</f>
        <v/>
      </c>
      <c r="L35" s="48"/>
      <c r="M35" s="49" t="str">
        <f aca="false">IF($A35="","",MAX(0,$G35)+MAX(0,$L35))</f>
        <v/>
      </c>
      <c r="N35" s="48"/>
      <c r="O35" s="50"/>
      <c r="P35" s="49" t="str">
        <f aca="false">IF($A35="","",$N35*Controls!$C$21)</f>
        <v/>
      </c>
      <c r="Q35" s="49" t="str">
        <f aca="false">IF($A35="","",$N35*Controls!$C$22)</f>
        <v/>
      </c>
      <c r="R35" s="49" t="str">
        <f aca="false">IF($A35="","",$N35*Controls!$C$23)</f>
        <v/>
      </c>
      <c r="S35" s="48"/>
      <c r="T35" s="48"/>
      <c r="U35" s="48"/>
      <c r="V35" s="49" t="str">
        <f aca="false">IF($A35="","",$J35-$L35+$T35)</f>
        <v/>
      </c>
      <c r="W35" s="51" t="str">
        <f aca="false">IF($A35="","",IF(ABS($G35-($H35+$I35))&lt;0.01,"OK","Check"))</f>
        <v/>
      </c>
      <c r="X35" s="52"/>
      <c r="Y35" s="11" t="str">
        <f aca="false">IF($A35="","",IF($L35&gt;$K35,1,0))</f>
        <v/>
      </c>
      <c r="Z35" s="11" t="str">
        <f aca="false">IF($A35="","",IF($N35&gt;0,IF(ABS($N35-($S35+$T35+$U35))&gt;0.01,1,0),0))</f>
        <v/>
      </c>
      <c r="AA35" s="11" t="str">
        <f aca="false">IF($A35="","",IF($W35&lt;&gt;"OK",1,0))</f>
        <v/>
      </c>
      <c r="AB35" s="11" t="str">
        <f aca="false">IF($A35="","",IF($V35&lt;0,1,0))</f>
        <v/>
      </c>
      <c r="AC35" s="43" t="str">
        <f aca="false">IF($A35="","",MAX(0,$AC34 + N($O35)))</f>
        <v/>
      </c>
      <c r="AD35" s="44" t="str">
        <f aca="false">IF($A35="","",MAX(0,$AD34 + IF(N($O35)&gt;0,$M35,0) - IF(N($O35)&lt;0,MIN($AD34 + IF(N($O35)&gt;0,$M35,0),(-N($O35))*IF(($AC34+MAX(N($O35),0))&gt;0,($AD34 + IF(N($O35)&gt;0,$M35,0))/($AC34+MAX(N($O35),0)),0)),0)))</f>
        <v/>
      </c>
      <c r="AE35" s="45" t="str">
        <f aca="false">IF($A35="","",IF($AC35&gt;0,$AD35/$AC35,""))</f>
        <v/>
      </c>
    </row>
    <row r="36" customFormat="false" ht="15" hidden="false" customHeight="true" outlineLevel="0" collapsed="false">
      <c r="A36" s="36"/>
      <c r="B36" s="37"/>
      <c r="C36" s="37"/>
      <c r="D36" s="37"/>
      <c r="E36" s="37"/>
      <c r="F36" s="37"/>
      <c r="G36" s="38"/>
      <c r="H36" s="38"/>
      <c r="I36" s="38"/>
      <c r="J36" s="39" t="str">
        <f aca="false">IF($A36="","",Controls!$C$12 + SUMIFS('Capital Ledger'!$C$6:$C$405,'Capital Ledger'!$A$6:$A$405,"&lt;="&amp;$A36) + SUM($T$6:T35) - SUM($L$6:L35))</f>
        <v/>
      </c>
      <c r="K36" s="39" t="str">
        <f aca="false">IF($A36="","",MIN($J36,IF(OR($F36="Confirmed bottom",$F36="Major bottom"),Controls!$C$13,IF($F36="RADAR bottom",IF(Controls!$C$16="Yes",Controls!$C$14,0),IF($F36="Weekly boost",Controls!$C$15,0)))))</f>
        <v/>
      </c>
      <c r="L36" s="38"/>
      <c r="M36" s="39" t="str">
        <f aca="false">IF($A36="","",MAX(0,$G36)+MAX(0,$L36))</f>
        <v/>
      </c>
      <c r="N36" s="38"/>
      <c r="O36" s="40"/>
      <c r="P36" s="39" t="str">
        <f aca="false">IF($A36="","",$N36*Controls!$C$21)</f>
        <v/>
      </c>
      <c r="Q36" s="39" t="str">
        <f aca="false">IF($A36="","",$N36*Controls!$C$22)</f>
        <v/>
      </c>
      <c r="R36" s="39" t="str">
        <f aca="false">IF($A36="","",$N36*Controls!$C$23)</f>
        <v/>
      </c>
      <c r="S36" s="38"/>
      <c r="T36" s="38"/>
      <c r="U36" s="38"/>
      <c r="V36" s="39" t="str">
        <f aca="false">IF($A36="","",$J36-$L36+$T36)</f>
        <v/>
      </c>
      <c r="W36" s="41" t="str">
        <f aca="false">IF($A36="","",IF(ABS($G36-($H36+$I36))&lt;0.01,"OK","Check"))</f>
        <v/>
      </c>
      <c r="X36" s="42"/>
      <c r="Y36" s="11" t="str">
        <f aca="false">IF($A36="","",IF($L36&gt;$K36,1,0))</f>
        <v/>
      </c>
      <c r="Z36" s="11" t="str">
        <f aca="false">IF($A36="","",IF($N36&gt;0,IF(ABS($N36-($S36+$T36+$U36))&gt;0.01,1,0),0))</f>
        <v/>
      </c>
      <c r="AA36" s="11" t="str">
        <f aca="false">IF($A36="","",IF($W36&lt;&gt;"OK",1,0))</f>
        <v/>
      </c>
      <c r="AB36" s="11" t="str">
        <f aca="false">IF($A36="","",IF($V36&lt;0,1,0))</f>
        <v/>
      </c>
      <c r="AC36" s="43" t="str">
        <f aca="false">IF($A36="","",MAX(0,$AC35 + N($O36)))</f>
        <v/>
      </c>
      <c r="AD36" s="44" t="str">
        <f aca="false">IF($A36="","",MAX(0,$AD35 + IF(N($O36)&gt;0,$M36,0) - IF(N($O36)&lt;0,MIN($AD35 + IF(N($O36)&gt;0,$M36,0),(-N($O36))*IF(($AC35+MAX(N($O36),0))&gt;0,($AD35 + IF(N($O36)&gt;0,$M36,0))/($AC35+MAX(N($O36),0)),0)),0)))</f>
        <v/>
      </c>
      <c r="AE36" s="45" t="str">
        <f aca="false">IF($A36="","",IF($AC36&gt;0,$AD36/$AC36,""))</f>
        <v/>
      </c>
    </row>
    <row r="37" customFormat="false" ht="15" hidden="false" customHeight="true" outlineLevel="0" collapsed="false">
      <c r="A37" s="46"/>
      <c r="B37" s="47"/>
      <c r="C37" s="47"/>
      <c r="D37" s="47"/>
      <c r="E37" s="47"/>
      <c r="F37" s="47"/>
      <c r="G37" s="48"/>
      <c r="H37" s="48"/>
      <c r="I37" s="48"/>
      <c r="J37" s="49" t="str">
        <f aca="false">IF($A37="","",Controls!$C$12 + SUMIFS('Capital Ledger'!$C$6:$C$405,'Capital Ledger'!$A$6:$A$405,"&lt;="&amp;$A37) + SUM($T$6:T36) - SUM($L$6:L36))</f>
        <v/>
      </c>
      <c r="K37" s="49" t="str">
        <f aca="false">IF($A37="","",MIN($J37,IF(OR($F37="Confirmed bottom",$F37="Major bottom"),Controls!$C$13,IF($F37="RADAR bottom",IF(Controls!$C$16="Yes",Controls!$C$14,0),IF($F37="Weekly boost",Controls!$C$15,0)))))</f>
        <v/>
      </c>
      <c r="L37" s="48"/>
      <c r="M37" s="49" t="str">
        <f aca="false">IF($A37="","",MAX(0,$G37)+MAX(0,$L37))</f>
        <v/>
      </c>
      <c r="N37" s="48"/>
      <c r="O37" s="50"/>
      <c r="P37" s="49" t="str">
        <f aca="false">IF($A37="","",$N37*Controls!$C$21)</f>
        <v/>
      </c>
      <c r="Q37" s="49" t="str">
        <f aca="false">IF($A37="","",$N37*Controls!$C$22)</f>
        <v/>
      </c>
      <c r="R37" s="49" t="str">
        <f aca="false">IF($A37="","",$N37*Controls!$C$23)</f>
        <v/>
      </c>
      <c r="S37" s="48"/>
      <c r="T37" s="48"/>
      <c r="U37" s="48"/>
      <c r="V37" s="49" t="str">
        <f aca="false">IF($A37="","",$J37-$L37+$T37)</f>
        <v/>
      </c>
      <c r="W37" s="51" t="str">
        <f aca="false">IF($A37="","",IF(ABS($G37-($H37+$I37))&lt;0.01,"OK","Check"))</f>
        <v/>
      </c>
      <c r="X37" s="52"/>
      <c r="Y37" s="11" t="str">
        <f aca="false">IF($A37="","",IF($L37&gt;$K37,1,0))</f>
        <v/>
      </c>
      <c r="Z37" s="11" t="str">
        <f aca="false">IF($A37="","",IF($N37&gt;0,IF(ABS($N37-($S37+$T37+$U37))&gt;0.01,1,0),0))</f>
        <v/>
      </c>
      <c r="AA37" s="11" t="str">
        <f aca="false">IF($A37="","",IF($W37&lt;&gt;"OK",1,0))</f>
        <v/>
      </c>
      <c r="AB37" s="11" t="str">
        <f aca="false">IF($A37="","",IF($V37&lt;0,1,0))</f>
        <v/>
      </c>
      <c r="AC37" s="43" t="str">
        <f aca="false">IF($A37="","",MAX(0,$AC36 + N($O37)))</f>
        <v/>
      </c>
      <c r="AD37" s="44" t="str">
        <f aca="false">IF($A37="","",MAX(0,$AD36 + IF(N($O37)&gt;0,$M37,0) - IF(N($O37)&lt;0,MIN($AD36 + IF(N($O37)&gt;0,$M37,0),(-N($O37))*IF(($AC36+MAX(N($O37),0))&gt;0,($AD36 + IF(N($O37)&gt;0,$M37,0))/($AC36+MAX(N($O37),0)),0)),0)))</f>
        <v/>
      </c>
      <c r="AE37" s="45" t="str">
        <f aca="false">IF($A37="","",IF($AC37&gt;0,$AD37/$AC37,""))</f>
        <v/>
      </c>
    </row>
    <row r="38" customFormat="false" ht="15" hidden="false" customHeight="true" outlineLevel="0" collapsed="false">
      <c r="A38" s="36"/>
      <c r="B38" s="37"/>
      <c r="C38" s="37"/>
      <c r="D38" s="37"/>
      <c r="E38" s="37"/>
      <c r="F38" s="37"/>
      <c r="G38" s="38"/>
      <c r="H38" s="38"/>
      <c r="I38" s="38"/>
      <c r="J38" s="39" t="str">
        <f aca="false">IF($A38="","",Controls!$C$12 + SUMIFS('Capital Ledger'!$C$6:$C$405,'Capital Ledger'!$A$6:$A$405,"&lt;="&amp;$A38) + SUM($T$6:T37) - SUM($L$6:L37))</f>
        <v/>
      </c>
      <c r="K38" s="39" t="str">
        <f aca="false">IF($A38="","",MIN($J38,IF(OR($F38="Confirmed bottom",$F38="Major bottom"),Controls!$C$13,IF($F38="RADAR bottom",IF(Controls!$C$16="Yes",Controls!$C$14,0),IF($F38="Weekly boost",Controls!$C$15,0)))))</f>
        <v/>
      </c>
      <c r="L38" s="38"/>
      <c r="M38" s="39" t="str">
        <f aca="false">IF($A38="","",MAX(0,$G38)+MAX(0,$L38))</f>
        <v/>
      </c>
      <c r="N38" s="38"/>
      <c r="O38" s="40"/>
      <c r="P38" s="39" t="str">
        <f aca="false">IF($A38="","",$N38*Controls!$C$21)</f>
        <v/>
      </c>
      <c r="Q38" s="39" t="str">
        <f aca="false">IF($A38="","",$N38*Controls!$C$22)</f>
        <v/>
      </c>
      <c r="R38" s="39" t="str">
        <f aca="false">IF($A38="","",$N38*Controls!$C$23)</f>
        <v/>
      </c>
      <c r="S38" s="38"/>
      <c r="T38" s="38"/>
      <c r="U38" s="38"/>
      <c r="V38" s="39" t="str">
        <f aca="false">IF($A38="","",$J38-$L38+$T38)</f>
        <v/>
      </c>
      <c r="W38" s="41" t="str">
        <f aca="false">IF($A38="","",IF(ABS($G38-($H38+$I38))&lt;0.01,"OK","Check"))</f>
        <v/>
      </c>
      <c r="X38" s="42"/>
      <c r="Y38" s="11" t="str">
        <f aca="false">IF($A38="","",IF($L38&gt;$K38,1,0))</f>
        <v/>
      </c>
      <c r="Z38" s="11" t="str">
        <f aca="false">IF($A38="","",IF($N38&gt;0,IF(ABS($N38-($S38+$T38+$U38))&gt;0.01,1,0),0))</f>
        <v/>
      </c>
      <c r="AA38" s="11" t="str">
        <f aca="false">IF($A38="","",IF($W38&lt;&gt;"OK",1,0))</f>
        <v/>
      </c>
      <c r="AB38" s="11" t="str">
        <f aca="false">IF($A38="","",IF($V38&lt;0,1,0))</f>
        <v/>
      </c>
      <c r="AC38" s="43" t="str">
        <f aca="false">IF($A38="","",MAX(0,$AC37 + N($O38)))</f>
        <v/>
      </c>
      <c r="AD38" s="44" t="str">
        <f aca="false">IF($A38="","",MAX(0,$AD37 + IF(N($O38)&gt;0,$M38,0) - IF(N($O38)&lt;0,MIN($AD37 + IF(N($O38)&gt;0,$M38,0),(-N($O38))*IF(($AC37+MAX(N($O38),0))&gt;0,($AD37 + IF(N($O38)&gt;0,$M38,0))/($AC37+MAX(N($O38),0)),0)),0)))</f>
        <v/>
      </c>
      <c r="AE38" s="45" t="str">
        <f aca="false">IF($A38="","",IF($AC38&gt;0,$AD38/$AC38,""))</f>
        <v/>
      </c>
    </row>
    <row r="39" customFormat="false" ht="15" hidden="false" customHeight="true" outlineLevel="0" collapsed="false">
      <c r="A39" s="46"/>
      <c r="B39" s="47"/>
      <c r="C39" s="47"/>
      <c r="D39" s="47"/>
      <c r="E39" s="47"/>
      <c r="F39" s="47"/>
      <c r="G39" s="48"/>
      <c r="H39" s="48"/>
      <c r="I39" s="48"/>
      <c r="J39" s="49" t="str">
        <f aca="false">IF($A39="","",Controls!$C$12 + SUMIFS('Capital Ledger'!$C$6:$C$405,'Capital Ledger'!$A$6:$A$405,"&lt;="&amp;$A39) + SUM($T$6:T38) - SUM($L$6:L38))</f>
        <v/>
      </c>
      <c r="K39" s="49" t="str">
        <f aca="false">IF($A39="","",MIN($J39,IF(OR($F39="Confirmed bottom",$F39="Major bottom"),Controls!$C$13,IF($F39="RADAR bottom",IF(Controls!$C$16="Yes",Controls!$C$14,0),IF($F39="Weekly boost",Controls!$C$15,0)))))</f>
        <v/>
      </c>
      <c r="L39" s="48"/>
      <c r="M39" s="49" t="str">
        <f aca="false">IF($A39="","",MAX(0,$G39)+MAX(0,$L39))</f>
        <v/>
      </c>
      <c r="N39" s="48"/>
      <c r="O39" s="50"/>
      <c r="P39" s="49" t="str">
        <f aca="false">IF($A39="","",$N39*Controls!$C$21)</f>
        <v/>
      </c>
      <c r="Q39" s="49" t="str">
        <f aca="false">IF($A39="","",$N39*Controls!$C$22)</f>
        <v/>
      </c>
      <c r="R39" s="49" t="str">
        <f aca="false">IF($A39="","",$N39*Controls!$C$23)</f>
        <v/>
      </c>
      <c r="S39" s="48"/>
      <c r="T39" s="48"/>
      <c r="U39" s="48"/>
      <c r="V39" s="49" t="str">
        <f aca="false">IF($A39="","",$J39-$L39+$T39)</f>
        <v/>
      </c>
      <c r="W39" s="51" t="str">
        <f aca="false">IF($A39="","",IF(ABS($G39-($H39+$I39))&lt;0.01,"OK","Check"))</f>
        <v/>
      </c>
      <c r="X39" s="52"/>
      <c r="Y39" s="11" t="str">
        <f aca="false">IF($A39="","",IF($L39&gt;$K39,1,0))</f>
        <v/>
      </c>
      <c r="Z39" s="11" t="str">
        <f aca="false">IF($A39="","",IF($N39&gt;0,IF(ABS($N39-($S39+$T39+$U39))&gt;0.01,1,0),0))</f>
        <v/>
      </c>
      <c r="AA39" s="11" t="str">
        <f aca="false">IF($A39="","",IF($W39&lt;&gt;"OK",1,0))</f>
        <v/>
      </c>
      <c r="AB39" s="11" t="str">
        <f aca="false">IF($A39="","",IF($V39&lt;0,1,0))</f>
        <v/>
      </c>
      <c r="AC39" s="43" t="str">
        <f aca="false">IF($A39="","",MAX(0,$AC38 + N($O39)))</f>
        <v/>
      </c>
      <c r="AD39" s="44" t="str">
        <f aca="false">IF($A39="","",MAX(0,$AD38 + IF(N($O39)&gt;0,$M39,0) - IF(N($O39)&lt;0,MIN($AD38 + IF(N($O39)&gt;0,$M39,0),(-N($O39))*IF(($AC38+MAX(N($O39),0))&gt;0,($AD38 + IF(N($O39)&gt;0,$M39,0))/($AC38+MAX(N($O39),0)),0)),0)))</f>
        <v/>
      </c>
      <c r="AE39" s="45" t="str">
        <f aca="false">IF($A39="","",IF($AC39&gt;0,$AD39/$AC39,""))</f>
        <v/>
      </c>
    </row>
    <row r="40" customFormat="false" ht="15" hidden="false" customHeight="true" outlineLevel="0" collapsed="false">
      <c r="A40" s="36"/>
      <c r="B40" s="37"/>
      <c r="C40" s="37"/>
      <c r="D40" s="37"/>
      <c r="E40" s="37"/>
      <c r="F40" s="37"/>
      <c r="G40" s="38"/>
      <c r="H40" s="38"/>
      <c r="I40" s="38"/>
      <c r="J40" s="39" t="str">
        <f aca="false">IF($A40="","",Controls!$C$12 + SUMIFS('Capital Ledger'!$C$6:$C$405,'Capital Ledger'!$A$6:$A$405,"&lt;="&amp;$A40) + SUM($T$6:T39) - SUM($L$6:L39))</f>
        <v/>
      </c>
      <c r="K40" s="39" t="str">
        <f aca="false">IF($A40="","",MIN($J40,IF(OR($F40="Confirmed bottom",$F40="Major bottom"),Controls!$C$13,IF($F40="RADAR bottom",IF(Controls!$C$16="Yes",Controls!$C$14,0),IF($F40="Weekly boost",Controls!$C$15,0)))))</f>
        <v/>
      </c>
      <c r="L40" s="38"/>
      <c r="M40" s="39" t="str">
        <f aca="false">IF($A40="","",MAX(0,$G40)+MAX(0,$L40))</f>
        <v/>
      </c>
      <c r="N40" s="38"/>
      <c r="O40" s="40"/>
      <c r="P40" s="39" t="str">
        <f aca="false">IF($A40="","",$N40*Controls!$C$21)</f>
        <v/>
      </c>
      <c r="Q40" s="39" t="str">
        <f aca="false">IF($A40="","",$N40*Controls!$C$22)</f>
        <v/>
      </c>
      <c r="R40" s="39" t="str">
        <f aca="false">IF($A40="","",$N40*Controls!$C$23)</f>
        <v/>
      </c>
      <c r="S40" s="38"/>
      <c r="T40" s="38"/>
      <c r="U40" s="38"/>
      <c r="V40" s="39" t="str">
        <f aca="false">IF($A40="","",$J40-$L40+$T40)</f>
        <v/>
      </c>
      <c r="W40" s="41" t="str">
        <f aca="false">IF($A40="","",IF(ABS($G40-($H40+$I40))&lt;0.01,"OK","Check"))</f>
        <v/>
      </c>
      <c r="X40" s="42"/>
      <c r="Y40" s="11" t="str">
        <f aca="false">IF($A40="","",IF($L40&gt;$K40,1,0))</f>
        <v/>
      </c>
      <c r="Z40" s="11" t="str">
        <f aca="false">IF($A40="","",IF($N40&gt;0,IF(ABS($N40-($S40+$T40+$U40))&gt;0.01,1,0),0))</f>
        <v/>
      </c>
      <c r="AA40" s="11" t="str">
        <f aca="false">IF($A40="","",IF($W40&lt;&gt;"OK",1,0))</f>
        <v/>
      </c>
      <c r="AB40" s="11" t="str">
        <f aca="false">IF($A40="","",IF($V40&lt;0,1,0))</f>
        <v/>
      </c>
      <c r="AC40" s="43" t="str">
        <f aca="false">IF($A40="","",MAX(0,$AC39 + N($O40)))</f>
        <v/>
      </c>
      <c r="AD40" s="44" t="str">
        <f aca="false">IF($A40="","",MAX(0,$AD39 + IF(N($O40)&gt;0,$M40,0) - IF(N($O40)&lt;0,MIN($AD39 + IF(N($O40)&gt;0,$M40,0),(-N($O40))*IF(($AC39+MAX(N($O40),0))&gt;0,($AD39 + IF(N($O40)&gt;0,$M40,0))/($AC39+MAX(N($O40),0)),0)),0)))</f>
        <v/>
      </c>
      <c r="AE40" s="45" t="str">
        <f aca="false">IF($A40="","",IF($AC40&gt;0,$AD40/$AC40,""))</f>
        <v/>
      </c>
    </row>
    <row r="41" customFormat="false" ht="15" hidden="false" customHeight="true" outlineLevel="0" collapsed="false">
      <c r="A41" s="46"/>
      <c r="B41" s="47"/>
      <c r="C41" s="47"/>
      <c r="D41" s="47"/>
      <c r="E41" s="47"/>
      <c r="F41" s="47"/>
      <c r="G41" s="48"/>
      <c r="H41" s="48"/>
      <c r="I41" s="48"/>
      <c r="J41" s="49" t="str">
        <f aca="false">IF($A41="","",Controls!$C$12 + SUMIFS('Capital Ledger'!$C$6:$C$405,'Capital Ledger'!$A$6:$A$405,"&lt;="&amp;$A41) + SUM($T$6:T40) - SUM($L$6:L40))</f>
        <v/>
      </c>
      <c r="K41" s="49" t="str">
        <f aca="false">IF($A41="","",MIN($J41,IF(OR($F41="Confirmed bottom",$F41="Major bottom"),Controls!$C$13,IF($F41="RADAR bottom",IF(Controls!$C$16="Yes",Controls!$C$14,0),IF($F41="Weekly boost",Controls!$C$15,0)))))</f>
        <v/>
      </c>
      <c r="L41" s="48"/>
      <c r="M41" s="49" t="str">
        <f aca="false">IF($A41="","",MAX(0,$G41)+MAX(0,$L41))</f>
        <v/>
      </c>
      <c r="N41" s="48"/>
      <c r="O41" s="50"/>
      <c r="P41" s="49" t="str">
        <f aca="false">IF($A41="","",$N41*Controls!$C$21)</f>
        <v/>
      </c>
      <c r="Q41" s="49" t="str">
        <f aca="false">IF($A41="","",$N41*Controls!$C$22)</f>
        <v/>
      </c>
      <c r="R41" s="49" t="str">
        <f aca="false">IF($A41="","",$N41*Controls!$C$23)</f>
        <v/>
      </c>
      <c r="S41" s="48"/>
      <c r="T41" s="48"/>
      <c r="U41" s="48"/>
      <c r="V41" s="49" t="str">
        <f aca="false">IF($A41="","",$J41-$L41+$T41)</f>
        <v/>
      </c>
      <c r="W41" s="51" t="str">
        <f aca="false">IF($A41="","",IF(ABS($G41-($H41+$I41))&lt;0.01,"OK","Check"))</f>
        <v/>
      </c>
      <c r="X41" s="52"/>
      <c r="Y41" s="11" t="str">
        <f aca="false">IF($A41="","",IF($L41&gt;$K41,1,0))</f>
        <v/>
      </c>
      <c r="Z41" s="11" t="str">
        <f aca="false">IF($A41="","",IF($N41&gt;0,IF(ABS($N41-($S41+$T41+$U41))&gt;0.01,1,0),0))</f>
        <v/>
      </c>
      <c r="AA41" s="11" t="str">
        <f aca="false">IF($A41="","",IF($W41&lt;&gt;"OK",1,0))</f>
        <v/>
      </c>
      <c r="AB41" s="11" t="str">
        <f aca="false">IF($A41="","",IF($V41&lt;0,1,0))</f>
        <v/>
      </c>
      <c r="AC41" s="43" t="str">
        <f aca="false">IF($A41="","",MAX(0,$AC40 + N($O41)))</f>
        <v/>
      </c>
      <c r="AD41" s="44" t="str">
        <f aca="false">IF($A41="","",MAX(0,$AD40 + IF(N($O41)&gt;0,$M41,0) - IF(N($O41)&lt;0,MIN($AD40 + IF(N($O41)&gt;0,$M41,0),(-N($O41))*IF(($AC40+MAX(N($O41),0))&gt;0,($AD40 + IF(N($O41)&gt;0,$M41,0))/($AC40+MAX(N($O41),0)),0)),0)))</f>
        <v/>
      </c>
      <c r="AE41" s="45" t="str">
        <f aca="false">IF($A41="","",IF($AC41&gt;0,$AD41/$AC41,""))</f>
        <v/>
      </c>
    </row>
    <row r="42" customFormat="false" ht="15" hidden="false" customHeight="true" outlineLevel="0" collapsed="false">
      <c r="A42" s="36"/>
      <c r="B42" s="37"/>
      <c r="C42" s="37"/>
      <c r="D42" s="37"/>
      <c r="E42" s="37"/>
      <c r="F42" s="37"/>
      <c r="G42" s="38"/>
      <c r="H42" s="38"/>
      <c r="I42" s="38"/>
      <c r="J42" s="39" t="str">
        <f aca="false">IF($A42="","",Controls!$C$12 + SUMIFS('Capital Ledger'!$C$6:$C$405,'Capital Ledger'!$A$6:$A$405,"&lt;="&amp;$A42) + SUM($T$6:T41) - SUM($L$6:L41))</f>
        <v/>
      </c>
      <c r="K42" s="39" t="str">
        <f aca="false">IF($A42="","",MIN($J42,IF(OR($F42="Confirmed bottom",$F42="Major bottom"),Controls!$C$13,IF($F42="RADAR bottom",IF(Controls!$C$16="Yes",Controls!$C$14,0),IF($F42="Weekly boost",Controls!$C$15,0)))))</f>
        <v/>
      </c>
      <c r="L42" s="38"/>
      <c r="M42" s="39" t="str">
        <f aca="false">IF($A42="","",MAX(0,$G42)+MAX(0,$L42))</f>
        <v/>
      </c>
      <c r="N42" s="38"/>
      <c r="O42" s="40"/>
      <c r="P42" s="39" t="str">
        <f aca="false">IF($A42="","",$N42*Controls!$C$21)</f>
        <v/>
      </c>
      <c r="Q42" s="39" t="str">
        <f aca="false">IF($A42="","",$N42*Controls!$C$22)</f>
        <v/>
      </c>
      <c r="R42" s="39" t="str">
        <f aca="false">IF($A42="","",$N42*Controls!$C$23)</f>
        <v/>
      </c>
      <c r="S42" s="38"/>
      <c r="T42" s="38"/>
      <c r="U42" s="38"/>
      <c r="V42" s="39" t="str">
        <f aca="false">IF($A42="","",$J42-$L42+$T42)</f>
        <v/>
      </c>
      <c r="W42" s="41" t="str">
        <f aca="false">IF($A42="","",IF(ABS($G42-($H42+$I42))&lt;0.01,"OK","Check"))</f>
        <v/>
      </c>
      <c r="X42" s="42"/>
      <c r="Y42" s="11" t="str">
        <f aca="false">IF($A42="","",IF($L42&gt;$K42,1,0))</f>
        <v/>
      </c>
      <c r="Z42" s="11" t="str">
        <f aca="false">IF($A42="","",IF($N42&gt;0,IF(ABS($N42-($S42+$T42+$U42))&gt;0.01,1,0),0))</f>
        <v/>
      </c>
      <c r="AA42" s="11" t="str">
        <f aca="false">IF($A42="","",IF($W42&lt;&gt;"OK",1,0))</f>
        <v/>
      </c>
      <c r="AB42" s="11" t="str">
        <f aca="false">IF($A42="","",IF($V42&lt;0,1,0))</f>
        <v/>
      </c>
      <c r="AC42" s="43" t="str">
        <f aca="false">IF($A42="","",MAX(0,$AC41 + N($O42)))</f>
        <v/>
      </c>
      <c r="AD42" s="44" t="str">
        <f aca="false">IF($A42="","",MAX(0,$AD41 + IF(N($O42)&gt;0,$M42,0) - IF(N($O42)&lt;0,MIN($AD41 + IF(N($O42)&gt;0,$M42,0),(-N($O42))*IF(($AC41+MAX(N($O42),0))&gt;0,($AD41 + IF(N($O42)&gt;0,$M42,0))/($AC41+MAX(N($O42),0)),0)),0)))</f>
        <v/>
      </c>
      <c r="AE42" s="45" t="str">
        <f aca="false">IF($A42="","",IF($AC42&gt;0,$AD42/$AC42,""))</f>
        <v/>
      </c>
    </row>
    <row r="43" customFormat="false" ht="15" hidden="false" customHeight="true" outlineLevel="0" collapsed="false">
      <c r="A43" s="46"/>
      <c r="B43" s="47"/>
      <c r="C43" s="47"/>
      <c r="D43" s="47"/>
      <c r="E43" s="47"/>
      <c r="F43" s="47"/>
      <c r="G43" s="48"/>
      <c r="H43" s="48"/>
      <c r="I43" s="48"/>
      <c r="J43" s="49" t="str">
        <f aca="false">IF($A43="","",Controls!$C$12 + SUMIFS('Capital Ledger'!$C$6:$C$405,'Capital Ledger'!$A$6:$A$405,"&lt;="&amp;$A43) + SUM($T$6:T42) - SUM($L$6:L42))</f>
        <v/>
      </c>
      <c r="K43" s="49" t="str">
        <f aca="false">IF($A43="","",MIN($J43,IF(OR($F43="Confirmed bottom",$F43="Major bottom"),Controls!$C$13,IF($F43="RADAR bottom",IF(Controls!$C$16="Yes",Controls!$C$14,0),IF($F43="Weekly boost",Controls!$C$15,0)))))</f>
        <v/>
      </c>
      <c r="L43" s="48"/>
      <c r="M43" s="49" t="str">
        <f aca="false">IF($A43="","",MAX(0,$G43)+MAX(0,$L43))</f>
        <v/>
      </c>
      <c r="N43" s="48"/>
      <c r="O43" s="50"/>
      <c r="P43" s="49" t="str">
        <f aca="false">IF($A43="","",$N43*Controls!$C$21)</f>
        <v/>
      </c>
      <c r="Q43" s="49" t="str">
        <f aca="false">IF($A43="","",$N43*Controls!$C$22)</f>
        <v/>
      </c>
      <c r="R43" s="49" t="str">
        <f aca="false">IF($A43="","",$N43*Controls!$C$23)</f>
        <v/>
      </c>
      <c r="S43" s="48"/>
      <c r="T43" s="48"/>
      <c r="U43" s="48"/>
      <c r="V43" s="49" t="str">
        <f aca="false">IF($A43="","",$J43-$L43+$T43)</f>
        <v/>
      </c>
      <c r="W43" s="51" t="str">
        <f aca="false">IF($A43="","",IF(ABS($G43-($H43+$I43))&lt;0.01,"OK","Check"))</f>
        <v/>
      </c>
      <c r="X43" s="52"/>
      <c r="Y43" s="11" t="str">
        <f aca="false">IF($A43="","",IF($L43&gt;$K43,1,0))</f>
        <v/>
      </c>
      <c r="Z43" s="11" t="str">
        <f aca="false">IF($A43="","",IF($N43&gt;0,IF(ABS($N43-($S43+$T43+$U43))&gt;0.01,1,0),0))</f>
        <v/>
      </c>
      <c r="AA43" s="11" t="str">
        <f aca="false">IF($A43="","",IF($W43&lt;&gt;"OK",1,0))</f>
        <v/>
      </c>
      <c r="AB43" s="11" t="str">
        <f aca="false">IF($A43="","",IF($V43&lt;0,1,0))</f>
        <v/>
      </c>
      <c r="AC43" s="43" t="str">
        <f aca="false">IF($A43="","",MAX(0,$AC42 + N($O43)))</f>
        <v/>
      </c>
      <c r="AD43" s="44" t="str">
        <f aca="false">IF($A43="","",MAX(0,$AD42 + IF(N($O43)&gt;0,$M43,0) - IF(N($O43)&lt;0,MIN($AD42 + IF(N($O43)&gt;0,$M43,0),(-N($O43))*IF(($AC42+MAX(N($O43),0))&gt;0,($AD42 + IF(N($O43)&gt;0,$M43,0))/($AC42+MAX(N($O43),0)),0)),0)))</f>
        <v/>
      </c>
      <c r="AE43" s="45" t="str">
        <f aca="false">IF($A43="","",IF($AC43&gt;0,$AD43/$AC43,""))</f>
        <v/>
      </c>
    </row>
    <row r="44" customFormat="false" ht="15" hidden="false" customHeight="true" outlineLevel="0" collapsed="false">
      <c r="A44" s="36"/>
      <c r="B44" s="37"/>
      <c r="C44" s="37"/>
      <c r="D44" s="37"/>
      <c r="E44" s="37"/>
      <c r="F44" s="37"/>
      <c r="G44" s="38"/>
      <c r="H44" s="38"/>
      <c r="I44" s="38"/>
      <c r="J44" s="39" t="str">
        <f aca="false">IF($A44="","",Controls!$C$12 + SUMIFS('Capital Ledger'!$C$6:$C$405,'Capital Ledger'!$A$6:$A$405,"&lt;="&amp;$A44) + SUM($T$6:T43) - SUM($L$6:L43))</f>
        <v/>
      </c>
      <c r="K44" s="39" t="str">
        <f aca="false">IF($A44="","",MIN($J44,IF(OR($F44="Confirmed bottom",$F44="Major bottom"),Controls!$C$13,IF($F44="RADAR bottom",IF(Controls!$C$16="Yes",Controls!$C$14,0),IF($F44="Weekly boost",Controls!$C$15,0)))))</f>
        <v/>
      </c>
      <c r="L44" s="38"/>
      <c r="M44" s="39" t="str">
        <f aca="false">IF($A44="","",MAX(0,$G44)+MAX(0,$L44))</f>
        <v/>
      </c>
      <c r="N44" s="38"/>
      <c r="O44" s="40"/>
      <c r="P44" s="39" t="str">
        <f aca="false">IF($A44="","",$N44*Controls!$C$21)</f>
        <v/>
      </c>
      <c r="Q44" s="39" t="str">
        <f aca="false">IF($A44="","",$N44*Controls!$C$22)</f>
        <v/>
      </c>
      <c r="R44" s="39" t="str">
        <f aca="false">IF($A44="","",$N44*Controls!$C$23)</f>
        <v/>
      </c>
      <c r="S44" s="38"/>
      <c r="T44" s="38"/>
      <c r="U44" s="38"/>
      <c r="V44" s="39" t="str">
        <f aca="false">IF($A44="","",$J44-$L44+$T44)</f>
        <v/>
      </c>
      <c r="W44" s="41" t="str">
        <f aca="false">IF($A44="","",IF(ABS($G44-($H44+$I44))&lt;0.01,"OK","Check"))</f>
        <v/>
      </c>
      <c r="X44" s="42"/>
      <c r="Y44" s="11" t="str">
        <f aca="false">IF($A44="","",IF($L44&gt;$K44,1,0))</f>
        <v/>
      </c>
      <c r="Z44" s="11" t="str">
        <f aca="false">IF($A44="","",IF($N44&gt;0,IF(ABS($N44-($S44+$T44+$U44))&gt;0.01,1,0),0))</f>
        <v/>
      </c>
      <c r="AA44" s="11" t="str">
        <f aca="false">IF($A44="","",IF($W44&lt;&gt;"OK",1,0))</f>
        <v/>
      </c>
      <c r="AB44" s="11" t="str">
        <f aca="false">IF($A44="","",IF($V44&lt;0,1,0))</f>
        <v/>
      </c>
      <c r="AC44" s="43" t="str">
        <f aca="false">IF($A44="","",MAX(0,$AC43 + N($O44)))</f>
        <v/>
      </c>
      <c r="AD44" s="44" t="str">
        <f aca="false">IF($A44="","",MAX(0,$AD43 + IF(N($O44)&gt;0,$M44,0) - IF(N($O44)&lt;0,MIN($AD43 + IF(N($O44)&gt;0,$M44,0),(-N($O44))*IF(($AC43+MAX(N($O44),0))&gt;0,($AD43 + IF(N($O44)&gt;0,$M44,0))/($AC43+MAX(N($O44),0)),0)),0)))</f>
        <v/>
      </c>
      <c r="AE44" s="45" t="str">
        <f aca="false">IF($A44="","",IF($AC44&gt;0,$AD44/$AC44,""))</f>
        <v/>
      </c>
    </row>
    <row r="45" customFormat="false" ht="15" hidden="false" customHeight="true" outlineLevel="0" collapsed="false">
      <c r="A45" s="46"/>
      <c r="B45" s="47"/>
      <c r="C45" s="47"/>
      <c r="D45" s="47"/>
      <c r="E45" s="47"/>
      <c r="F45" s="47"/>
      <c r="G45" s="48"/>
      <c r="H45" s="48"/>
      <c r="I45" s="48"/>
      <c r="J45" s="49" t="str">
        <f aca="false">IF($A45="","",Controls!$C$12 + SUMIFS('Capital Ledger'!$C$6:$C$405,'Capital Ledger'!$A$6:$A$405,"&lt;="&amp;$A45) + SUM($T$6:T44) - SUM($L$6:L44))</f>
        <v/>
      </c>
      <c r="K45" s="49" t="str">
        <f aca="false">IF($A45="","",MIN($J45,IF(OR($F45="Confirmed bottom",$F45="Major bottom"),Controls!$C$13,IF($F45="RADAR bottom",IF(Controls!$C$16="Yes",Controls!$C$14,0),IF($F45="Weekly boost",Controls!$C$15,0)))))</f>
        <v/>
      </c>
      <c r="L45" s="48"/>
      <c r="M45" s="49" t="str">
        <f aca="false">IF($A45="","",MAX(0,$G45)+MAX(0,$L45))</f>
        <v/>
      </c>
      <c r="N45" s="48"/>
      <c r="O45" s="50"/>
      <c r="P45" s="49" t="str">
        <f aca="false">IF($A45="","",$N45*Controls!$C$21)</f>
        <v/>
      </c>
      <c r="Q45" s="49" t="str">
        <f aca="false">IF($A45="","",$N45*Controls!$C$22)</f>
        <v/>
      </c>
      <c r="R45" s="49" t="str">
        <f aca="false">IF($A45="","",$N45*Controls!$C$23)</f>
        <v/>
      </c>
      <c r="S45" s="48"/>
      <c r="T45" s="48"/>
      <c r="U45" s="48"/>
      <c r="V45" s="49" t="str">
        <f aca="false">IF($A45="","",$J45-$L45+$T45)</f>
        <v/>
      </c>
      <c r="W45" s="51" t="str">
        <f aca="false">IF($A45="","",IF(ABS($G45-($H45+$I45))&lt;0.01,"OK","Check"))</f>
        <v/>
      </c>
      <c r="X45" s="52"/>
      <c r="Y45" s="11" t="str">
        <f aca="false">IF($A45="","",IF($L45&gt;$K45,1,0))</f>
        <v/>
      </c>
      <c r="Z45" s="11" t="str">
        <f aca="false">IF($A45="","",IF($N45&gt;0,IF(ABS($N45-($S45+$T45+$U45))&gt;0.01,1,0),0))</f>
        <v/>
      </c>
      <c r="AA45" s="11" t="str">
        <f aca="false">IF($A45="","",IF($W45&lt;&gt;"OK",1,0))</f>
        <v/>
      </c>
      <c r="AB45" s="11" t="str">
        <f aca="false">IF($A45="","",IF($V45&lt;0,1,0))</f>
        <v/>
      </c>
      <c r="AC45" s="43" t="str">
        <f aca="false">IF($A45="","",MAX(0,$AC44 + N($O45)))</f>
        <v/>
      </c>
      <c r="AD45" s="44" t="str">
        <f aca="false">IF($A45="","",MAX(0,$AD44 + IF(N($O45)&gt;0,$M45,0) - IF(N($O45)&lt;0,MIN($AD44 + IF(N($O45)&gt;0,$M45,0),(-N($O45))*IF(($AC44+MAX(N($O45),0))&gt;0,($AD44 + IF(N($O45)&gt;0,$M45,0))/($AC44+MAX(N($O45),0)),0)),0)))</f>
        <v/>
      </c>
      <c r="AE45" s="45" t="str">
        <f aca="false">IF($A45="","",IF($AC45&gt;0,$AD45/$AC45,""))</f>
        <v/>
      </c>
    </row>
    <row r="46" customFormat="false" ht="15" hidden="false" customHeight="true" outlineLevel="0" collapsed="false">
      <c r="A46" s="36"/>
      <c r="B46" s="37"/>
      <c r="C46" s="37"/>
      <c r="D46" s="37"/>
      <c r="E46" s="37"/>
      <c r="F46" s="37"/>
      <c r="G46" s="38"/>
      <c r="H46" s="38"/>
      <c r="I46" s="38"/>
      <c r="J46" s="39" t="str">
        <f aca="false">IF($A46="","",Controls!$C$12 + SUMIFS('Capital Ledger'!$C$6:$C$405,'Capital Ledger'!$A$6:$A$405,"&lt;="&amp;$A46) + SUM($T$6:T45) - SUM($L$6:L45))</f>
        <v/>
      </c>
      <c r="K46" s="39" t="str">
        <f aca="false">IF($A46="","",MIN($J46,IF(OR($F46="Confirmed bottom",$F46="Major bottom"),Controls!$C$13,IF($F46="RADAR bottom",IF(Controls!$C$16="Yes",Controls!$C$14,0),IF($F46="Weekly boost",Controls!$C$15,0)))))</f>
        <v/>
      </c>
      <c r="L46" s="38"/>
      <c r="M46" s="39" t="str">
        <f aca="false">IF($A46="","",MAX(0,$G46)+MAX(0,$L46))</f>
        <v/>
      </c>
      <c r="N46" s="38"/>
      <c r="O46" s="40"/>
      <c r="P46" s="39" t="str">
        <f aca="false">IF($A46="","",$N46*Controls!$C$21)</f>
        <v/>
      </c>
      <c r="Q46" s="39" t="str">
        <f aca="false">IF($A46="","",$N46*Controls!$C$22)</f>
        <v/>
      </c>
      <c r="R46" s="39" t="str">
        <f aca="false">IF($A46="","",$N46*Controls!$C$23)</f>
        <v/>
      </c>
      <c r="S46" s="38"/>
      <c r="T46" s="38"/>
      <c r="U46" s="38"/>
      <c r="V46" s="39" t="str">
        <f aca="false">IF($A46="","",$J46-$L46+$T46)</f>
        <v/>
      </c>
      <c r="W46" s="41" t="str">
        <f aca="false">IF($A46="","",IF(ABS($G46-($H46+$I46))&lt;0.01,"OK","Check"))</f>
        <v/>
      </c>
      <c r="X46" s="42"/>
      <c r="Y46" s="11" t="str">
        <f aca="false">IF($A46="","",IF($L46&gt;$K46,1,0))</f>
        <v/>
      </c>
      <c r="Z46" s="11" t="str">
        <f aca="false">IF($A46="","",IF($N46&gt;0,IF(ABS($N46-($S46+$T46+$U46))&gt;0.01,1,0),0))</f>
        <v/>
      </c>
      <c r="AA46" s="11" t="str">
        <f aca="false">IF($A46="","",IF($W46&lt;&gt;"OK",1,0))</f>
        <v/>
      </c>
      <c r="AB46" s="11" t="str">
        <f aca="false">IF($A46="","",IF($V46&lt;0,1,0))</f>
        <v/>
      </c>
      <c r="AC46" s="43" t="str">
        <f aca="false">IF($A46="","",MAX(0,$AC45 + N($O46)))</f>
        <v/>
      </c>
      <c r="AD46" s="44" t="str">
        <f aca="false">IF($A46="","",MAX(0,$AD45 + IF(N($O46)&gt;0,$M46,0) - IF(N($O46)&lt;0,MIN($AD45 + IF(N($O46)&gt;0,$M46,0),(-N($O46))*IF(($AC45+MAX(N($O46),0))&gt;0,($AD45 + IF(N($O46)&gt;0,$M46,0))/($AC45+MAX(N($O46),0)),0)),0)))</f>
        <v/>
      </c>
      <c r="AE46" s="45" t="str">
        <f aca="false">IF($A46="","",IF($AC46&gt;0,$AD46/$AC46,""))</f>
        <v/>
      </c>
    </row>
    <row r="47" customFormat="false" ht="15" hidden="false" customHeight="true" outlineLevel="0" collapsed="false">
      <c r="A47" s="46"/>
      <c r="B47" s="47"/>
      <c r="C47" s="47"/>
      <c r="D47" s="47"/>
      <c r="E47" s="47"/>
      <c r="F47" s="47"/>
      <c r="G47" s="48"/>
      <c r="H47" s="48"/>
      <c r="I47" s="48"/>
      <c r="J47" s="49" t="str">
        <f aca="false">IF($A47="","",Controls!$C$12 + SUMIFS('Capital Ledger'!$C$6:$C$405,'Capital Ledger'!$A$6:$A$405,"&lt;="&amp;$A47) + SUM($T$6:T46) - SUM($L$6:L46))</f>
        <v/>
      </c>
      <c r="K47" s="49" t="str">
        <f aca="false">IF($A47="","",MIN($J47,IF(OR($F47="Confirmed bottom",$F47="Major bottom"),Controls!$C$13,IF($F47="RADAR bottom",IF(Controls!$C$16="Yes",Controls!$C$14,0),IF($F47="Weekly boost",Controls!$C$15,0)))))</f>
        <v/>
      </c>
      <c r="L47" s="48"/>
      <c r="M47" s="49" t="str">
        <f aca="false">IF($A47="","",MAX(0,$G47)+MAX(0,$L47))</f>
        <v/>
      </c>
      <c r="N47" s="48"/>
      <c r="O47" s="50"/>
      <c r="P47" s="49" t="str">
        <f aca="false">IF($A47="","",$N47*Controls!$C$21)</f>
        <v/>
      </c>
      <c r="Q47" s="49" t="str">
        <f aca="false">IF($A47="","",$N47*Controls!$C$22)</f>
        <v/>
      </c>
      <c r="R47" s="49" t="str">
        <f aca="false">IF($A47="","",$N47*Controls!$C$23)</f>
        <v/>
      </c>
      <c r="S47" s="48"/>
      <c r="T47" s="48"/>
      <c r="U47" s="48"/>
      <c r="V47" s="49" t="str">
        <f aca="false">IF($A47="","",$J47-$L47+$T47)</f>
        <v/>
      </c>
      <c r="W47" s="51" t="str">
        <f aca="false">IF($A47="","",IF(ABS($G47-($H47+$I47))&lt;0.01,"OK","Check"))</f>
        <v/>
      </c>
      <c r="X47" s="52"/>
      <c r="Y47" s="11" t="str">
        <f aca="false">IF($A47="","",IF($L47&gt;$K47,1,0))</f>
        <v/>
      </c>
      <c r="Z47" s="11" t="str">
        <f aca="false">IF($A47="","",IF($N47&gt;0,IF(ABS($N47-($S47+$T47+$U47))&gt;0.01,1,0),0))</f>
        <v/>
      </c>
      <c r="AA47" s="11" t="str">
        <f aca="false">IF($A47="","",IF($W47&lt;&gt;"OK",1,0))</f>
        <v/>
      </c>
      <c r="AB47" s="11" t="str">
        <f aca="false">IF($A47="","",IF($V47&lt;0,1,0))</f>
        <v/>
      </c>
      <c r="AC47" s="43" t="str">
        <f aca="false">IF($A47="","",MAX(0,$AC46 + N($O47)))</f>
        <v/>
      </c>
      <c r="AD47" s="44" t="str">
        <f aca="false">IF($A47="","",MAX(0,$AD46 + IF(N($O47)&gt;0,$M47,0) - IF(N($O47)&lt;0,MIN($AD46 + IF(N($O47)&gt;0,$M47,0),(-N($O47))*IF(($AC46+MAX(N($O47),0))&gt;0,($AD46 + IF(N($O47)&gt;0,$M47,0))/($AC46+MAX(N($O47),0)),0)),0)))</f>
        <v/>
      </c>
      <c r="AE47" s="45" t="str">
        <f aca="false">IF($A47="","",IF($AC47&gt;0,$AD47/$AC47,""))</f>
        <v/>
      </c>
    </row>
    <row r="48" customFormat="false" ht="15" hidden="false" customHeight="true" outlineLevel="0" collapsed="false">
      <c r="A48" s="36"/>
      <c r="B48" s="37"/>
      <c r="C48" s="37"/>
      <c r="D48" s="37"/>
      <c r="E48" s="37"/>
      <c r="F48" s="37"/>
      <c r="G48" s="38"/>
      <c r="H48" s="38"/>
      <c r="I48" s="38"/>
      <c r="J48" s="39" t="str">
        <f aca="false">IF($A48="","",Controls!$C$12 + SUMIFS('Capital Ledger'!$C$6:$C$405,'Capital Ledger'!$A$6:$A$405,"&lt;="&amp;$A48) + SUM($T$6:T47) - SUM($L$6:L47))</f>
        <v/>
      </c>
      <c r="K48" s="39" t="str">
        <f aca="false">IF($A48="","",MIN($J48,IF(OR($F48="Confirmed bottom",$F48="Major bottom"),Controls!$C$13,IF($F48="RADAR bottom",IF(Controls!$C$16="Yes",Controls!$C$14,0),IF($F48="Weekly boost",Controls!$C$15,0)))))</f>
        <v/>
      </c>
      <c r="L48" s="38"/>
      <c r="M48" s="39" t="str">
        <f aca="false">IF($A48="","",MAX(0,$G48)+MAX(0,$L48))</f>
        <v/>
      </c>
      <c r="N48" s="38"/>
      <c r="O48" s="40"/>
      <c r="P48" s="39" t="str">
        <f aca="false">IF($A48="","",$N48*Controls!$C$21)</f>
        <v/>
      </c>
      <c r="Q48" s="39" t="str">
        <f aca="false">IF($A48="","",$N48*Controls!$C$22)</f>
        <v/>
      </c>
      <c r="R48" s="39" t="str">
        <f aca="false">IF($A48="","",$N48*Controls!$C$23)</f>
        <v/>
      </c>
      <c r="S48" s="38"/>
      <c r="T48" s="38"/>
      <c r="U48" s="38"/>
      <c r="V48" s="39" t="str">
        <f aca="false">IF($A48="","",$J48-$L48+$T48)</f>
        <v/>
      </c>
      <c r="W48" s="41" t="str">
        <f aca="false">IF($A48="","",IF(ABS($G48-($H48+$I48))&lt;0.01,"OK","Check"))</f>
        <v/>
      </c>
      <c r="X48" s="42"/>
      <c r="Y48" s="11" t="str">
        <f aca="false">IF($A48="","",IF($L48&gt;$K48,1,0))</f>
        <v/>
      </c>
      <c r="Z48" s="11" t="str">
        <f aca="false">IF($A48="","",IF($N48&gt;0,IF(ABS($N48-($S48+$T48+$U48))&gt;0.01,1,0),0))</f>
        <v/>
      </c>
      <c r="AA48" s="11" t="str">
        <f aca="false">IF($A48="","",IF($W48&lt;&gt;"OK",1,0))</f>
        <v/>
      </c>
      <c r="AB48" s="11" t="str">
        <f aca="false">IF($A48="","",IF($V48&lt;0,1,0))</f>
        <v/>
      </c>
      <c r="AC48" s="43" t="str">
        <f aca="false">IF($A48="","",MAX(0,$AC47 + N($O48)))</f>
        <v/>
      </c>
      <c r="AD48" s="44" t="str">
        <f aca="false">IF($A48="","",MAX(0,$AD47 + IF(N($O48)&gt;0,$M48,0) - IF(N($O48)&lt;0,MIN($AD47 + IF(N($O48)&gt;0,$M48,0),(-N($O48))*IF(($AC47+MAX(N($O48),0))&gt;0,($AD47 + IF(N($O48)&gt;0,$M48,0))/($AC47+MAX(N($O48),0)),0)),0)))</f>
        <v/>
      </c>
      <c r="AE48" s="45" t="str">
        <f aca="false">IF($A48="","",IF($AC48&gt;0,$AD48/$AC48,""))</f>
        <v/>
      </c>
    </row>
    <row r="49" customFormat="false" ht="15" hidden="false" customHeight="true" outlineLevel="0" collapsed="false">
      <c r="A49" s="46"/>
      <c r="B49" s="47"/>
      <c r="C49" s="47"/>
      <c r="D49" s="47"/>
      <c r="E49" s="47"/>
      <c r="F49" s="47"/>
      <c r="G49" s="48"/>
      <c r="H49" s="48"/>
      <c r="I49" s="48"/>
      <c r="J49" s="49" t="str">
        <f aca="false">IF($A49="","",Controls!$C$12 + SUMIFS('Capital Ledger'!$C$6:$C$405,'Capital Ledger'!$A$6:$A$405,"&lt;="&amp;$A49) + SUM($T$6:T48) - SUM($L$6:L48))</f>
        <v/>
      </c>
      <c r="K49" s="49" t="str">
        <f aca="false">IF($A49="","",MIN($J49,IF(OR($F49="Confirmed bottom",$F49="Major bottom"),Controls!$C$13,IF($F49="RADAR bottom",IF(Controls!$C$16="Yes",Controls!$C$14,0),IF($F49="Weekly boost",Controls!$C$15,0)))))</f>
        <v/>
      </c>
      <c r="L49" s="48"/>
      <c r="M49" s="49" t="str">
        <f aca="false">IF($A49="","",MAX(0,$G49)+MAX(0,$L49))</f>
        <v/>
      </c>
      <c r="N49" s="48"/>
      <c r="O49" s="50"/>
      <c r="P49" s="49" t="str">
        <f aca="false">IF($A49="","",$N49*Controls!$C$21)</f>
        <v/>
      </c>
      <c r="Q49" s="49" t="str">
        <f aca="false">IF($A49="","",$N49*Controls!$C$22)</f>
        <v/>
      </c>
      <c r="R49" s="49" t="str">
        <f aca="false">IF($A49="","",$N49*Controls!$C$23)</f>
        <v/>
      </c>
      <c r="S49" s="48"/>
      <c r="T49" s="48"/>
      <c r="U49" s="48"/>
      <c r="V49" s="49" t="str">
        <f aca="false">IF($A49="","",$J49-$L49+$T49)</f>
        <v/>
      </c>
      <c r="W49" s="51" t="str">
        <f aca="false">IF($A49="","",IF(ABS($G49-($H49+$I49))&lt;0.01,"OK","Check"))</f>
        <v/>
      </c>
      <c r="X49" s="52"/>
      <c r="Y49" s="11" t="str">
        <f aca="false">IF($A49="","",IF($L49&gt;$K49,1,0))</f>
        <v/>
      </c>
      <c r="Z49" s="11" t="str">
        <f aca="false">IF($A49="","",IF($N49&gt;0,IF(ABS($N49-($S49+$T49+$U49))&gt;0.01,1,0),0))</f>
        <v/>
      </c>
      <c r="AA49" s="11" t="str">
        <f aca="false">IF($A49="","",IF($W49&lt;&gt;"OK",1,0))</f>
        <v/>
      </c>
      <c r="AB49" s="11" t="str">
        <f aca="false">IF($A49="","",IF($V49&lt;0,1,0))</f>
        <v/>
      </c>
      <c r="AC49" s="43" t="str">
        <f aca="false">IF($A49="","",MAX(0,$AC48 + N($O49)))</f>
        <v/>
      </c>
      <c r="AD49" s="44" t="str">
        <f aca="false">IF($A49="","",MAX(0,$AD48 + IF(N($O49)&gt;0,$M49,0) - IF(N($O49)&lt;0,MIN($AD48 + IF(N($O49)&gt;0,$M49,0),(-N($O49))*IF(($AC48+MAX(N($O49),0))&gt;0,($AD48 + IF(N($O49)&gt;0,$M49,0))/($AC48+MAX(N($O49),0)),0)),0)))</f>
        <v/>
      </c>
      <c r="AE49" s="45" t="str">
        <f aca="false">IF($A49="","",IF($AC49&gt;0,$AD49/$AC49,""))</f>
        <v/>
      </c>
    </row>
    <row r="50" customFormat="false" ht="15" hidden="false" customHeight="true" outlineLevel="0" collapsed="false">
      <c r="A50" s="36"/>
      <c r="B50" s="37"/>
      <c r="C50" s="37"/>
      <c r="D50" s="37"/>
      <c r="E50" s="37"/>
      <c r="F50" s="37"/>
      <c r="G50" s="38"/>
      <c r="H50" s="38"/>
      <c r="I50" s="38"/>
      <c r="J50" s="39" t="str">
        <f aca="false">IF($A50="","",Controls!$C$12 + SUMIFS('Capital Ledger'!$C$6:$C$405,'Capital Ledger'!$A$6:$A$405,"&lt;="&amp;$A50) + SUM($T$6:T49) - SUM($L$6:L49))</f>
        <v/>
      </c>
      <c r="K50" s="39" t="str">
        <f aca="false">IF($A50="","",MIN($J50,IF(OR($F50="Confirmed bottom",$F50="Major bottom"),Controls!$C$13,IF($F50="RADAR bottom",IF(Controls!$C$16="Yes",Controls!$C$14,0),IF($F50="Weekly boost",Controls!$C$15,0)))))</f>
        <v/>
      </c>
      <c r="L50" s="38"/>
      <c r="M50" s="39" t="str">
        <f aca="false">IF($A50="","",MAX(0,$G50)+MAX(0,$L50))</f>
        <v/>
      </c>
      <c r="N50" s="38"/>
      <c r="O50" s="40"/>
      <c r="P50" s="39" t="str">
        <f aca="false">IF($A50="","",$N50*Controls!$C$21)</f>
        <v/>
      </c>
      <c r="Q50" s="39" t="str">
        <f aca="false">IF($A50="","",$N50*Controls!$C$22)</f>
        <v/>
      </c>
      <c r="R50" s="39" t="str">
        <f aca="false">IF($A50="","",$N50*Controls!$C$23)</f>
        <v/>
      </c>
      <c r="S50" s="38"/>
      <c r="T50" s="38"/>
      <c r="U50" s="38"/>
      <c r="V50" s="39" t="str">
        <f aca="false">IF($A50="","",$J50-$L50+$T50)</f>
        <v/>
      </c>
      <c r="W50" s="41" t="str">
        <f aca="false">IF($A50="","",IF(ABS($G50-($H50+$I50))&lt;0.01,"OK","Check"))</f>
        <v/>
      </c>
      <c r="X50" s="42"/>
      <c r="Y50" s="11" t="str">
        <f aca="false">IF($A50="","",IF($L50&gt;$K50,1,0))</f>
        <v/>
      </c>
      <c r="Z50" s="11" t="str">
        <f aca="false">IF($A50="","",IF($N50&gt;0,IF(ABS($N50-($S50+$T50+$U50))&gt;0.01,1,0),0))</f>
        <v/>
      </c>
      <c r="AA50" s="11" t="str">
        <f aca="false">IF($A50="","",IF($W50&lt;&gt;"OK",1,0))</f>
        <v/>
      </c>
      <c r="AB50" s="11" t="str">
        <f aca="false">IF($A50="","",IF($V50&lt;0,1,0))</f>
        <v/>
      </c>
      <c r="AC50" s="43" t="str">
        <f aca="false">IF($A50="","",MAX(0,$AC49 + N($O50)))</f>
        <v/>
      </c>
      <c r="AD50" s="44" t="str">
        <f aca="false">IF($A50="","",MAX(0,$AD49 + IF(N($O50)&gt;0,$M50,0) - IF(N($O50)&lt;0,MIN($AD49 + IF(N($O50)&gt;0,$M50,0),(-N($O50))*IF(($AC49+MAX(N($O50),0))&gt;0,($AD49 + IF(N($O50)&gt;0,$M50,0))/($AC49+MAX(N($O50),0)),0)),0)))</f>
        <v/>
      </c>
      <c r="AE50" s="45" t="str">
        <f aca="false">IF($A50="","",IF($AC50&gt;0,$AD50/$AC50,""))</f>
        <v/>
      </c>
    </row>
    <row r="51" customFormat="false" ht="15" hidden="false" customHeight="true" outlineLevel="0" collapsed="false">
      <c r="A51" s="46"/>
      <c r="B51" s="47"/>
      <c r="C51" s="47"/>
      <c r="D51" s="47"/>
      <c r="E51" s="47"/>
      <c r="F51" s="47"/>
      <c r="G51" s="48"/>
      <c r="H51" s="48"/>
      <c r="I51" s="48"/>
      <c r="J51" s="49" t="str">
        <f aca="false">IF($A51="","",Controls!$C$12 + SUMIFS('Capital Ledger'!$C$6:$C$405,'Capital Ledger'!$A$6:$A$405,"&lt;="&amp;$A51) + SUM($T$6:T50) - SUM($L$6:L50))</f>
        <v/>
      </c>
      <c r="K51" s="49" t="str">
        <f aca="false">IF($A51="","",MIN($J51,IF(OR($F51="Confirmed bottom",$F51="Major bottom"),Controls!$C$13,IF($F51="RADAR bottom",IF(Controls!$C$16="Yes",Controls!$C$14,0),IF($F51="Weekly boost",Controls!$C$15,0)))))</f>
        <v/>
      </c>
      <c r="L51" s="48"/>
      <c r="M51" s="49" t="str">
        <f aca="false">IF($A51="","",MAX(0,$G51)+MAX(0,$L51))</f>
        <v/>
      </c>
      <c r="N51" s="48"/>
      <c r="O51" s="50"/>
      <c r="P51" s="49" t="str">
        <f aca="false">IF($A51="","",$N51*Controls!$C$21)</f>
        <v/>
      </c>
      <c r="Q51" s="49" t="str">
        <f aca="false">IF($A51="","",$N51*Controls!$C$22)</f>
        <v/>
      </c>
      <c r="R51" s="49" t="str">
        <f aca="false">IF($A51="","",$N51*Controls!$C$23)</f>
        <v/>
      </c>
      <c r="S51" s="48"/>
      <c r="T51" s="48"/>
      <c r="U51" s="48"/>
      <c r="V51" s="49" t="str">
        <f aca="false">IF($A51="","",$J51-$L51+$T51)</f>
        <v/>
      </c>
      <c r="W51" s="51" t="str">
        <f aca="false">IF($A51="","",IF(ABS($G51-($H51+$I51))&lt;0.01,"OK","Check"))</f>
        <v/>
      </c>
      <c r="X51" s="52"/>
      <c r="Y51" s="11" t="str">
        <f aca="false">IF($A51="","",IF($L51&gt;$K51,1,0))</f>
        <v/>
      </c>
      <c r="Z51" s="11" t="str">
        <f aca="false">IF($A51="","",IF($N51&gt;0,IF(ABS($N51-($S51+$T51+$U51))&gt;0.01,1,0),0))</f>
        <v/>
      </c>
      <c r="AA51" s="11" t="str">
        <f aca="false">IF($A51="","",IF($W51&lt;&gt;"OK",1,0))</f>
        <v/>
      </c>
      <c r="AB51" s="11" t="str">
        <f aca="false">IF($A51="","",IF($V51&lt;0,1,0))</f>
        <v/>
      </c>
      <c r="AC51" s="43" t="str">
        <f aca="false">IF($A51="","",MAX(0,$AC50 + N($O51)))</f>
        <v/>
      </c>
      <c r="AD51" s="44" t="str">
        <f aca="false">IF($A51="","",MAX(0,$AD50 + IF(N($O51)&gt;0,$M51,0) - IF(N($O51)&lt;0,MIN($AD50 + IF(N($O51)&gt;0,$M51,0),(-N($O51))*IF(($AC50+MAX(N($O51),0))&gt;0,($AD50 + IF(N($O51)&gt;0,$M51,0))/($AC50+MAX(N($O51),0)),0)),0)))</f>
        <v/>
      </c>
      <c r="AE51" s="45" t="str">
        <f aca="false">IF($A51="","",IF($AC51&gt;0,$AD51/$AC51,""))</f>
        <v/>
      </c>
    </row>
    <row r="52" customFormat="false" ht="15" hidden="false" customHeight="true" outlineLevel="0" collapsed="false">
      <c r="A52" s="36"/>
      <c r="B52" s="37"/>
      <c r="C52" s="37"/>
      <c r="D52" s="37"/>
      <c r="E52" s="37"/>
      <c r="F52" s="37"/>
      <c r="G52" s="38"/>
      <c r="H52" s="38"/>
      <c r="I52" s="38"/>
      <c r="J52" s="39" t="str">
        <f aca="false">IF($A52="","",Controls!$C$12 + SUMIFS('Capital Ledger'!$C$6:$C$405,'Capital Ledger'!$A$6:$A$405,"&lt;="&amp;$A52) + SUM($T$6:T51) - SUM($L$6:L51))</f>
        <v/>
      </c>
      <c r="K52" s="39" t="str">
        <f aca="false">IF($A52="","",MIN($J52,IF(OR($F52="Confirmed bottom",$F52="Major bottom"),Controls!$C$13,IF($F52="RADAR bottom",IF(Controls!$C$16="Yes",Controls!$C$14,0),IF($F52="Weekly boost",Controls!$C$15,0)))))</f>
        <v/>
      </c>
      <c r="L52" s="38"/>
      <c r="M52" s="39" t="str">
        <f aca="false">IF($A52="","",MAX(0,$G52)+MAX(0,$L52))</f>
        <v/>
      </c>
      <c r="N52" s="38"/>
      <c r="O52" s="40"/>
      <c r="P52" s="39" t="str">
        <f aca="false">IF($A52="","",$N52*Controls!$C$21)</f>
        <v/>
      </c>
      <c r="Q52" s="39" t="str">
        <f aca="false">IF($A52="","",$N52*Controls!$C$22)</f>
        <v/>
      </c>
      <c r="R52" s="39" t="str">
        <f aca="false">IF($A52="","",$N52*Controls!$C$23)</f>
        <v/>
      </c>
      <c r="S52" s="38"/>
      <c r="T52" s="38"/>
      <c r="U52" s="38"/>
      <c r="V52" s="39" t="str">
        <f aca="false">IF($A52="","",$J52-$L52+$T52)</f>
        <v/>
      </c>
      <c r="W52" s="41" t="str">
        <f aca="false">IF($A52="","",IF(ABS($G52-($H52+$I52))&lt;0.01,"OK","Check"))</f>
        <v/>
      </c>
      <c r="X52" s="42"/>
      <c r="Y52" s="11" t="str">
        <f aca="false">IF($A52="","",IF($L52&gt;$K52,1,0))</f>
        <v/>
      </c>
      <c r="Z52" s="11" t="str">
        <f aca="false">IF($A52="","",IF($N52&gt;0,IF(ABS($N52-($S52+$T52+$U52))&gt;0.01,1,0),0))</f>
        <v/>
      </c>
      <c r="AA52" s="11" t="str">
        <f aca="false">IF($A52="","",IF($W52&lt;&gt;"OK",1,0))</f>
        <v/>
      </c>
      <c r="AB52" s="11" t="str">
        <f aca="false">IF($A52="","",IF($V52&lt;0,1,0))</f>
        <v/>
      </c>
      <c r="AC52" s="43" t="str">
        <f aca="false">IF($A52="","",MAX(0,$AC51 + N($O52)))</f>
        <v/>
      </c>
      <c r="AD52" s="44" t="str">
        <f aca="false">IF($A52="","",MAX(0,$AD51 + IF(N($O52)&gt;0,$M52,0) - IF(N($O52)&lt;0,MIN($AD51 + IF(N($O52)&gt;0,$M52,0),(-N($O52))*IF(($AC51+MAX(N($O52),0))&gt;0,($AD51 + IF(N($O52)&gt;0,$M52,0))/($AC51+MAX(N($O52),0)),0)),0)))</f>
        <v/>
      </c>
      <c r="AE52" s="45" t="str">
        <f aca="false">IF($A52="","",IF($AC52&gt;0,$AD52/$AC52,""))</f>
        <v/>
      </c>
    </row>
    <row r="53" customFormat="false" ht="15" hidden="false" customHeight="true" outlineLevel="0" collapsed="false">
      <c r="A53" s="46"/>
      <c r="B53" s="47"/>
      <c r="C53" s="47"/>
      <c r="D53" s="47"/>
      <c r="E53" s="47"/>
      <c r="F53" s="47"/>
      <c r="G53" s="48"/>
      <c r="H53" s="48"/>
      <c r="I53" s="48"/>
      <c r="J53" s="49" t="str">
        <f aca="false">IF($A53="","",Controls!$C$12 + SUMIFS('Capital Ledger'!$C$6:$C$405,'Capital Ledger'!$A$6:$A$405,"&lt;="&amp;$A53) + SUM($T$6:T52) - SUM($L$6:L52))</f>
        <v/>
      </c>
      <c r="K53" s="49" t="str">
        <f aca="false">IF($A53="","",MIN($J53,IF(OR($F53="Confirmed bottom",$F53="Major bottom"),Controls!$C$13,IF($F53="RADAR bottom",IF(Controls!$C$16="Yes",Controls!$C$14,0),IF($F53="Weekly boost",Controls!$C$15,0)))))</f>
        <v/>
      </c>
      <c r="L53" s="48"/>
      <c r="M53" s="49" t="str">
        <f aca="false">IF($A53="","",MAX(0,$G53)+MAX(0,$L53))</f>
        <v/>
      </c>
      <c r="N53" s="48"/>
      <c r="O53" s="50"/>
      <c r="P53" s="49" t="str">
        <f aca="false">IF($A53="","",$N53*Controls!$C$21)</f>
        <v/>
      </c>
      <c r="Q53" s="49" t="str">
        <f aca="false">IF($A53="","",$N53*Controls!$C$22)</f>
        <v/>
      </c>
      <c r="R53" s="49" t="str">
        <f aca="false">IF($A53="","",$N53*Controls!$C$23)</f>
        <v/>
      </c>
      <c r="S53" s="48"/>
      <c r="T53" s="48"/>
      <c r="U53" s="48"/>
      <c r="V53" s="49" t="str">
        <f aca="false">IF($A53="","",$J53-$L53+$T53)</f>
        <v/>
      </c>
      <c r="W53" s="51" t="str">
        <f aca="false">IF($A53="","",IF(ABS($G53-($H53+$I53))&lt;0.01,"OK","Check"))</f>
        <v/>
      </c>
      <c r="X53" s="52"/>
      <c r="Y53" s="11" t="str">
        <f aca="false">IF($A53="","",IF($L53&gt;$K53,1,0))</f>
        <v/>
      </c>
      <c r="Z53" s="11" t="str">
        <f aca="false">IF($A53="","",IF($N53&gt;0,IF(ABS($N53-($S53+$T53+$U53))&gt;0.01,1,0),0))</f>
        <v/>
      </c>
      <c r="AA53" s="11" t="str">
        <f aca="false">IF($A53="","",IF($W53&lt;&gt;"OK",1,0))</f>
        <v/>
      </c>
      <c r="AB53" s="11" t="str">
        <f aca="false">IF($A53="","",IF($V53&lt;0,1,0))</f>
        <v/>
      </c>
      <c r="AC53" s="43" t="str">
        <f aca="false">IF($A53="","",MAX(0,$AC52 + N($O53)))</f>
        <v/>
      </c>
      <c r="AD53" s="44" t="str">
        <f aca="false">IF($A53="","",MAX(0,$AD52 + IF(N($O53)&gt;0,$M53,0) - IF(N($O53)&lt;0,MIN($AD52 + IF(N($O53)&gt;0,$M53,0),(-N($O53))*IF(($AC52+MAX(N($O53),0))&gt;0,($AD52 + IF(N($O53)&gt;0,$M53,0))/($AC52+MAX(N($O53),0)),0)),0)))</f>
        <v/>
      </c>
      <c r="AE53" s="45" t="str">
        <f aca="false">IF($A53="","",IF($AC53&gt;0,$AD53/$AC53,""))</f>
        <v/>
      </c>
    </row>
    <row r="54" customFormat="false" ht="15" hidden="false" customHeight="true" outlineLevel="0" collapsed="false">
      <c r="A54" s="36"/>
      <c r="B54" s="37"/>
      <c r="C54" s="37"/>
      <c r="D54" s="37"/>
      <c r="E54" s="37"/>
      <c r="F54" s="37"/>
      <c r="G54" s="38"/>
      <c r="H54" s="38"/>
      <c r="I54" s="38"/>
      <c r="J54" s="39" t="str">
        <f aca="false">IF($A54="","",Controls!$C$12 + SUMIFS('Capital Ledger'!$C$6:$C$405,'Capital Ledger'!$A$6:$A$405,"&lt;="&amp;$A54) + SUM($T$6:T53) - SUM($L$6:L53))</f>
        <v/>
      </c>
      <c r="K54" s="39" t="str">
        <f aca="false">IF($A54="","",MIN($J54,IF(OR($F54="Confirmed bottom",$F54="Major bottom"),Controls!$C$13,IF($F54="RADAR bottom",IF(Controls!$C$16="Yes",Controls!$C$14,0),IF($F54="Weekly boost",Controls!$C$15,0)))))</f>
        <v/>
      </c>
      <c r="L54" s="38"/>
      <c r="M54" s="39" t="str">
        <f aca="false">IF($A54="","",MAX(0,$G54)+MAX(0,$L54))</f>
        <v/>
      </c>
      <c r="N54" s="38"/>
      <c r="O54" s="40"/>
      <c r="P54" s="39" t="str">
        <f aca="false">IF($A54="","",$N54*Controls!$C$21)</f>
        <v/>
      </c>
      <c r="Q54" s="39" t="str">
        <f aca="false">IF($A54="","",$N54*Controls!$C$22)</f>
        <v/>
      </c>
      <c r="R54" s="39" t="str">
        <f aca="false">IF($A54="","",$N54*Controls!$C$23)</f>
        <v/>
      </c>
      <c r="S54" s="38"/>
      <c r="T54" s="38"/>
      <c r="U54" s="38"/>
      <c r="V54" s="39" t="str">
        <f aca="false">IF($A54="","",$J54-$L54+$T54)</f>
        <v/>
      </c>
      <c r="W54" s="41" t="str">
        <f aca="false">IF($A54="","",IF(ABS($G54-($H54+$I54))&lt;0.01,"OK","Check"))</f>
        <v/>
      </c>
      <c r="X54" s="42"/>
      <c r="Y54" s="11" t="str">
        <f aca="false">IF($A54="","",IF($L54&gt;$K54,1,0))</f>
        <v/>
      </c>
      <c r="Z54" s="11" t="str">
        <f aca="false">IF($A54="","",IF($N54&gt;0,IF(ABS($N54-($S54+$T54+$U54))&gt;0.01,1,0),0))</f>
        <v/>
      </c>
      <c r="AA54" s="11" t="str">
        <f aca="false">IF($A54="","",IF($W54&lt;&gt;"OK",1,0))</f>
        <v/>
      </c>
      <c r="AB54" s="11" t="str">
        <f aca="false">IF($A54="","",IF($V54&lt;0,1,0))</f>
        <v/>
      </c>
      <c r="AC54" s="43" t="str">
        <f aca="false">IF($A54="","",MAX(0,$AC53 + N($O54)))</f>
        <v/>
      </c>
      <c r="AD54" s="44" t="str">
        <f aca="false">IF($A54="","",MAX(0,$AD53 + IF(N($O54)&gt;0,$M54,0) - IF(N($O54)&lt;0,MIN($AD53 + IF(N($O54)&gt;0,$M54,0),(-N($O54))*IF(($AC53+MAX(N($O54),0))&gt;0,($AD53 + IF(N($O54)&gt;0,$M54,0))/($AC53+MAX(N($O54),0)),0)),0)))</f>
        <v/>
      </c>
      <c r="AE54" s="45" t="str">
        <f aca="false">IF($A54="","",IF($AC54&gt;0,$AD54/$AC54,""))</f>
        <v/>
      </c>
    </row>
    <row r="55" customFormat="false" ht="15" hidden="false" customHeight="true" outlineLevel="0" collapsed="false">
      <c r="A55" s="46"/>
      <c r="B55" s="47"/>
      <c r="C55" s="47"/>
      <c r="D55" s="47"/>
      <c r="E55" s="47"/>
      <c r="F55" s="47"/>
      <c r="G55" s="48"/>
      <c r="H55" s="48"/>
      <c r="I55" s="48"/>
      <c r="J55" s="49" t="str">
        <f aca="false">IF($A55="","",Controls!$C$12 + SUMIFS('Capital Ledger'!$C$6:$C$405,'Capital Ledger'!$A$6:$A$405,"&lt;="&amp;$A55) + SUM($T$6:T54) - SUM($L$6:L54))</f>
        <v/>
      </c>
      <c r="K55" s="49" t="str">
        <f aca="false">IF($A55="","",MIN($J55,IF(OR($F55="Confirmed bottom",$F55="Major bottom"),Controls!$C$13,IF($F55="RADAR bottom",IF(Controls!$C$16="Yes",Controls!$C$14,0),IF($F55="Weekly boost",Controls!$C$15,0)))))</f>
        <v/>
      </c>
      <c r="L55" s="48"/>
      <c r="M55" s="49" t="str">
        <f aca="false">IF($A55="","",MAX(0,$G55)+MAX(0,$L55))</f>
        <v/>
      </c>
      <c r="N55" s="48"/>
      <c r="O55" s="50"/>
      <c r="P55" s="49" t="str">
        <f aca="false">IF($A55="","",$N55*Controls!$C$21)</f>
        <v/>
      </c>
      <c r="Q55" s="49" t="str">
        <f aca="false">IF($A55="","",$N55*Controls!$C$22)</f>
        <v/>
      </c>
      <c r="R55" s="49" t="str">
        <f aca="false">IF($A55="","",$N55*Controls!$C$23)</f>
        <v/>
      </c>
      <c r="S55" s="48"/>
      <c r="T55" s="48"/>
      <c r="U55" s="48"/>
      <c r="V55" s="49" t="str">
        <f aca="false">IF($A55="","",$J55-$L55+$T55)</f>
        <v/>
      </c>
      <c r="W55" s="51" t="str">
        <f aca="false">IF($A55="","",IF(ABS($G55-($H55+$I55))&lt;0.01,"OK","Check"))</f>
        <v/>
      </c>
      <c r="X55" s="52"/>
      <c r="Y55" s="11" t="str">
        <f aca="false">IF($A55="","",IF($L55&gt;$K55,1,0))</f>
        <v/>
      </c>
      <c r="Z55" s="11" t="str">
        <f aca="false">IF($A55="","",IF($N55&gt;0,IF(ABS($N55-($S55+$T55+$U55))&gt;0.01,1,0),0))</f>
        <v/>
      </c>
      <c r="AA55" s="11" t="str">
        <f aca="false">IF($A55="","",IF($W55&lt;&gt;"OK",1,0))</f>
        <v/>
      </c>
      <c r="AB55" s="11" t="str">
        <f aca="false">IF($A55="","",IF($V55&lt;0,1,0))</f>
        <v/>
      </c>
      <c r="AC55" s="43" t="str">
        <f aca="false">IF($A55="","",MAX(0,$AC54 + N($O55)))</f>
        <v/>
      </c>
      <c r="AD55" s="44" t="str">
        <f aca="false">IF($A55="","",MAX(0,$AD54 + IF(N($O55)&gt;0,$M55,0) - IF(N($O55)&lt;0,MIN($AD54 + IF(N($O55)&gt;0,$M55,0),(-N($O55))*IF(($AC54+MAX(N($O55),0))&gt;0,($AD54 + IF(N($O55)&gt;0,$M55,0))/($AC54+MAX(N($O55),0)),0)),0)))</f>
        <v/>
      </c>
      <c r="AE55" s="45" t="str">
        <f aca="false">IF($A55="","",IF($AC55&gt;0,$AD55/$AC55,""))</f>
        <v/>
      </c>
    </row>
    <row r="56" customFormat="false" ht="15" hidden="false" customHeight="true" outlineLevel="0" collapsed="false">
      <c r="A56" s="36"/>
      <c r="B56" s="37"/>
      <c r="C56" s="37"/>
      <c r="D56" s="37"/>
      <c r="E56" s="37"/>
      <c r="F56" s="37"/>
      <c r="G56" s="38"/>
      <c r="H56" s="38"/>
      <c r="I56" s="38"/>
      <c r="J56" s="39" t="str">
        <f aca="false">IF($A56="","",Controls!$C$12 + SUMIFS('Capital Ledger'!$C$6:$C$405,'Capital Ledger'!$A$6:$A$405,"&lt;="&amp;$A56) + SUM($T$6:T55) - SUM($L$6:L55))</f>
        <v/>
      </c>
      <c r="K56" s="39" t="str">
        <f aca="false">IF($A56="","",MIN($J56,IF(OR($F56="Confirmed bottom",$F56="Major bottom"),Controls!$C$13,IF($F56="RADAR bottom",IF(Controls!$C$16="Yes",Controls!$C$14,0),IF($F56="Weekly boost",Controls!$C$15,0)))))</f>
        <v/>
      </c>
      <c r="L56" s="38"/>
      <c r="M56" s="39" t="str">
        <f aca="false">IF($A56="","",MAX(0,$G56)+MAX(0,$L56))</f>
        <v/>
      </c>
      <c r="N56" s="38"/>
      <c r="O56" s="40"/>
      <c r="P56" s="39" t="str">
        <f aca="false">IF($A56="","",$N56*Controls!$C$21)</f>
        <v/>
      </c>
      <c r="Q56" s="39" t="str">
        <f aca="false">IF($A56="","",$N56*Controls!$C$22)</f>
        <v/>
      </c>
      <c r="R56" s="39" t="str">
        <f aca="false">IF($A56="","",$N56*Controls!$C$23)</f>
        <v/>
      </c>
      <c r="S56" s="38"/>
      <c r="T56" s="38"/>
      <c r="U56" s="38"/>
      <c r="V56" s="39" t="str">
        <f aca="false">IF($A56="","",$J56-$L56+$T56)</f>
        <v/>
      </c>
      <c r="W56" s="41" t="str">
        <f aca="false">IF($A56="","",IF(ABS($G56-($H56+$I56))&lt;0.01,"OK","Check"))</f>
        <v/>
      </c>
      <c r="X56" s="42"/>
      <c r="Y56" s="11" t="str">
        <f aca="false">IF($A56="","",IF($L56&gt;$K56,1,0))</f>
        <v/>
      </c>
      <c r="Z56" s="11" t="str">
        <f aca="false">IF($A56="","",IF($N56&gt;0,IF(ABS($N56-($S56+$T56+$U56))&gt;0.01,1,0),0))</f>
        <v/>
      </c>
      <c r="AA56" s="11" t="str">
        <f aca="false">IF($A56="","",IF($W56&lt;&gt;"OK",1,0))</f>
        <v/>
      </c>
      <c r="AB56" s="11" t="str">
        <f aca="false">IF($A56="","",IF($V56&lt;0,1,0))</f>
        <v/>
      </c>
      <c r="AC56" s="43" t="str">
        <f aca="false">IF($A56="","",MAX(0,$AC55 + N($O56)))</f>
        <v/>
      </c>
      <c r="AD56" s="44" t="str">
        <f aca="false">IF($A56="","",MAX(0,$AD55 + IF(N($O56)&gt;0,$M56,0) - IF(N($O56)&lt;0,MIN($AD55 + IF(N($O56)&gt;0,$M56,0),(-N($O56))*IF(($AC55+MAX(N($O56),0))&gt;0,($AD55 + IF(N($O56)&gt;0,$M56,0))/($AC55+MAX(N($O56),0)),0)),0)))</f>
        <v/>
      </c>
      <c r="AE56" s="45" t="str">
        <f aca="false">IF($A56="","",IF($AC56&gt;0,$AD56/$AC56,""))</f>
        <v/>
      </c>
    </row>
    <row r="57" customFormat="false" ht="15" hidden="false" customHeight="true" outlineLevel="0" collapsed="false">
      <c r="A57" s="46"/>
      <c r="B57" s="47"/>
      <c r="C57" s="47"/>
      <c r="D57" s="47"/>
      <c r="E57" s="47"/>
      <c r="F57" s="47"/>
      <c r="G57" s="48"/>
      <c r="H57" s="48"/>
      <c r="I57" s="48"/>
      <c r="J57" s="49" t="str">
        <f aca="false">IF($A57="","",Controls!$C$12 + SUMIFS('Capital Ledger'!$C$6:$C$405,'Capital Ledger'!$A$6:$A$405,"&lt;="&amp;$A57) + SUM($T$6:T56) - SUM($L$6:L56))</f>
        <v/>
      </c>
      <c r="K57" s="49" t="str">
        <f aca="false">IF($A57="","",MIN($J57,IF(OR($F57="Confirmed bottom",$F57="Major bottom"),Controls!$C$13,IF($F57="RADAR bottom",IF(Controls!$C$16="Yes",Controls!$C$14,0),IF($F57="Weekly boost",Controls!$C$15,0)))))</f>
        <v/>
      </c>
      <c r="L57" s="48"/>
      <c r="M57" s="49" t="str">
        <f aca="false">IF($A57="","",MAX(0,$G57)+MAX(0,$L57))</f>
        <v/>
      </c>
      <c r="N57" s="48"/>
      <c r="O57" s="50"/>
      <c r="P57" s="49" t="str">
        <f aca="false">IF($A57="","",$N57*Controls!$C$21)</f>
        <v/>
      </c>
      <c r="Q57" s="49" t="str">
        <f aca="false">IF($A57="","",$N57*Controls!$C$22)</f>
        <v/>
      </c>
      <c r="R57" s="49" t="str">
        <f aca="false">IF($A57="","",$N57*Controls!$C$23)</f>
        <v/>
      </c>
      <c r="S57" s="48"/>
      <c r="T57" s="48"/>
      <c r="U57" s="48"/>
      <c r="V57" s="49" t="str">
        <f aca="false">IF($A57="","",$J57-$L57+$T57)</f>
        <v/>
      </c>
      <c r="W57" s="51" t="str">
        <f aca="false">IF($A57="","",IF(ABS($G57-($H57+$I57))&lt;0.01,"OK","Check"))</f>
        <v/>
      </c>
      <c r="X57" s="52"/>
      <c r="Y57" s="11" t="str">
        <f aca="false">IF($A57="","",IF($L57&gt;$K57,1,0))</f>
        <v/>
      </c>
      <c r="Z57" s="11" t="str">
        <f aca="false">IF($A57="","",IF($N57&gt;0,IF(ABS($N57-($S57+$T57+$U57))&gt;0.01,1,0),0))</f>
        <v/>
      </c>
      <c r="AA57" s="11" t="str">
        <f aca="false">IF($A57="","",IF($W57&lt;&gt;"OK",1,0))</f>
        <v/>
      </c>
      <c r="AB57" s="11" t="str">
        <f aca="false">IF($A57="","",IF($V57&lt;0,1,0))</f>
        <v/>
      </c>
      <c r="AC57" s="43" t="str">
        <f aca="false">IF($A57="","",MAX(0,$AC56 + N($O57)))</f>
        <v/>
      </c>
      <c r="AD57" s="44" t="str">
        <f aca="false">IF($A57="","",MAX(0,$AD56 + IF(N($O57)&gt;0,$M57,0) - IF(N($O57)&lt;0,MIN($AD56 + IF(N($O57)&gt;0,$M57,0),(-N($O57))*IF(($AC56+MAX(N($O57),0))&gt;0,($AD56 + IF(N($O57)&gt;0,$M57,0))/($AC56+MAX(N($O57),0)),0)),0)))</f>
        <v/>
      </c>
      <c r="AE57" s="45" t="str">
        <f aca="false">IF($A57="","",IF($AC57&gt;0,$AD57/$AC57,""))</f>
        <v/>
      </c>
    </row>
    <row r="58" customFormat="false" ht="15" hidden="false" customHeight="true" outlineLevel="0" collapsed="false">
      <c r="A58" s="36"/>
      <c r="B58" s="37"/>
      <c r="C58" s="37"/>
      <c r="D58" s="37"/>
      <c r="E58" s="37"/>
      <c r="F58" s="37"/>
      <c r="G58" s="38"/>
      <c r="H58" s="38"/>
      <c r="I58" s="38"/>
      <c r="J58" s="39" t="str">
        <f aca="false">IF($A58="","",Controls!$C$12 + SUMIFS('Capital Ledger'!$C$6:$C$405,'Capital Ledger'!$A$6:$A$405,"&lt;="&amp;$A58) + SUM($T$6:T57) - SUM($L$6:L57))</f>
        <v/>
      </c>
      <c r="K58" s="39" t="str">
        <f aca="false">IF($A58="","",MIN($J58,IF(OR($F58="Confirmed bottom",$F58="Major bottom"),Controls!$C$13,IF($F58="RADAR bottom",IF(Controls!$C$16="Yes",Controls!$C$14,0),IF($F58="Weekly boost",Controls!$C$15,0)))))</f>
        <v/>
      </c>
      <c r="L58" s="38"/>
      <c r="M58" s="39" t="str">
        <f aca="false">IF($A58="","",MAX(0,$G58)+MAX(0,$L58))</f>
        <v/>
      </c>
      <c r="N58" s="38"/>
      <c r="O58" s="40"/>
      <c r="P58" s="39" t="str">
        <f aca="false">IF($A58="","",$N58*Controls!$C$21)</f>
        <v/>
      </c>
      <c r="Q58" s="39" t="str">
        <f aca="false">IF($A58="","",$N58*Controls!$C$22)</f>
        <v/>
      </c>
      <c r="R58" s="39" t="str">
        <f aca="false">IF($A58="","",$N58*Controls!$C$23)</f>
        <v/>
      </c>
      <c r="S58" s="38"/>
      <c r="T58" s="38"/>
      <c r="U58" s="38"/>
      <c r="V58" s="39" t="str">
        <f aca="false">IF($A58="","",$J58-$L58+$T58)</f>
        <v/>
      </c>
      <c r="W58" s="41" t="str">
        <f aca="false">IF($A58="","",IF(ABS($G58-($H58+$I58))&lt;0.01,"OK","Check"))</f>
        <v/>
      </c>
      <c r="X58" s="42"/>
      <c r="Y58" s="11" t="str">
        <f aca="false">IF($A58="","",IF($L58&gt;$K58,1,0))</f>
        <v/>
      </c>
      <c r="Z58" s="11" t="str">
        <f aca="false">IF($A58="","",IF($N58&gt;0,IF(ABS($N58-($S58+$T58+$U58))&gt;0.01,1,0),0))</f>
        <v/>
      </c>
      <c r="AA58" s="11" t="str">
        <f aca="false">IF($A58="","",IF($W58&lt;&gt;"OK",1,0))</f>
        <v/>
      </c>
      <c r="AB58" s="11" t="str">
        <f aca="false">IF($A58="","",IF($V58&lt;0,1,0))</f>
        <v/>
      </c>
      <c r="AC58" s="43" t="str">
        <f aca="false">IF($A58="","",MAX(0,$AC57 + N($O58)))</f>
        <v/>
      </c>
      <c r="AD58" s="44" t="str">
        <f aca="false">IF($A58="","",MAX(0,$AD57 + IF(N($O58)&gt;0,$M58,0) - IF(N($O58)&lt;0,MIN($AD57 + IF(N($O58)&gt;0,$M58,0),(-N($O58))*IF(($AC57+MAX(N($O58),0))&gt;0,($AD57 + IF(N($O58)&gt;0,$M58,0))/($AC57+MAX(N($O58),0)),0)),0)))</f>
        <v/>
      </c>
      <c r="AE58" s="45" t="str">
        <f aca="false">IF($A58="","",IF($AC58&gt;0,$AD58/$AC58,""))</f>
        <v/>
      </c>
    </row>
    <row r="59" customFormat="false" ht="15" hidden="false" customHeight="true" outlineLevel="0" collapsed="false">
      <c r="A59" s="46"/>
      <c r="B59" s="47"/>
      <c r="C59" s="47"/>
      <c r="D59" s="47"/>
      <c r="E59" s="47"/>
      <c r="F59" s="47"/>
      <c r="G59" s="48"/>
      <c r="H59" s="48"/>
      <c r="I59" s="48"/>
      <c r="J59" s="49" t="str">
        <f aca="false">IF($A59="","",Controls!$C$12 + SUMIFS('Capital Ledger'!$C$6:$C$405,'Capital Ledger'!$A$6:$A$405,"&lt;="&amp;$A59) + SUM($T$6:T58) - SUM($L$6:L58))</f>
        <v/>
      </c>
      <c r="K59" s="49" t="str">
        <f aca="false">IF($A59="","",MIN($J59,IF(OR($F59="Confirmed bottom",$F59="Major bottom"),Controls!$C$13,IF($F59="RADAR bottom",IF(Controls!$C$16="Yes",Controls!$C$14,0),IF($F59="Weekly boost",Controls!$C$15,0)))))</f>
        <v/>
      </c>
      <c r="L59" s="48"/>
      <c r="M59" s="49" t="str">
        <f aca="false">IF($A59="","",MAX(0,$G59)+MAX(0,$L59))</f>
        <v/>
      </c>
      <c r="N59" s="48"/>
      <c r="O59" s="50"/>
      <c r="P59" s="49" t="str">
        <f aca="false">IF($A59="","",$N59*Controls!$C$21)</f>
        <v/>
      </c>
      <c r="Q59" s="49" t="str">
        <f aca="false">IF($A59="","",$N59*Controls!$C$22)</f>
        <v/>
      </c>
      <c r="R59" s="49" t="str">
        <f aca="false">IF($A59="","",$N59*Controls!$C$23)</f>
        <v/>
      </c>
      <c r="S59" s="48"/>
      <c r="T59" s="48"/>
      <c r="U59" s="48"/>
      <c r="V59" s="49" t="str">
        <f aca="false">IF($A59="","",$J59-$L59+$T59)</f>
        <v/>
      </c>
      <c r="W59" s="51" t="str">
        <f aca="false">IF($A59="","",IF(ABS($G59-($H59+$I59))&lt;0.01,"OK","Check"))</f>
        <v/>
      </c>
      <c r="X59" s="52"/>
      <c r="Y59" s="11" t="str">
        <f aca="false">IF($A59="","",IF($L59&gt;$K59,1,0))</f>
        <v/>
      </c>
      <c r="Z59" s="11" t="str">
        <f aca="false">IF($A59="","",IF($N59&gt;0,IF(ABS($N59-($S59+$T59+$U59))&gt;0.01,1,0),0))</f>
        <v/>
      </c>
      <c r="AA59" s="11" t="str">
        <f aca="false">IF($A59="","",IF($W59&lt;&gt;"OK",1,0))</f>
        <v/>
      </c>
      <c r="AB59" s="11" t="str">
        <f aca="false">IF($A59="","",IF($V59&lt;0,1,0))</f>
        <v/>
      </c>
      <c r="AC59" s="43" t="str">
        <f aca="false">IF($A59="","",MAX(0,$AC58 + N($O59)))</f>
        <v/>
      </c>
      <c r="AD59" s="44" t="str">
        <f aca="false">IF($A59="","",MAX(0,$AD58 + IF(N($O59)&gt;0,$M59,0) - IF(N($O59)&lt;0,MIN($AD58 + IF(N($O59)&gt;0,$M59,0),(-N($O59))*IF(($AC58+MAX(N($O59),0))&gt;0,($AD58 + IF(N($O59)&gt;0,$M59,0))/($AC58+MAX(N($O59),0)),0)),0)))</f>
        <v/>
      </c>
      <c r="AE59" s="45" t="str">
        <f aca="false">IF($A59="","",IF($AC59&gt;0,$AD59/$AC59,""))</f>
        <v/>
      </c>
    </row>
    <row r="60" customFormat="false" ht="15" hidden="false" customHeight="true" outlineLevel="0" collapsed="false">
      <c r="A60" s="36"/>
      <c r="B60" s="37"/>
      <c r="C60" s="37"/>
      <c r="D60" s="37"/>
      <c r="E60" s="37"/>
      <c r="F60" s="37"/>
      <c r="G60" s="38"/>
      <c r="H60" s="38"/>
      <c r="I60" s="38"/>
      <c r="J60" s="39" t="str">
        <f aca="false">IF($A60="","",Controls!$C$12 + SUMIFS('Capital Ledger'!$C$6:$C$405,'Capital Ledger'!$A$6:$A$405,"&lt;="&amp;$A60) + SUM($T$6:T59) - SUM($L$6:L59))</f>
        <v/>
      </c>
      <c r="K60" s="39" t="str">
        <f aca="false">IF($A60="","",MIN($J60,IF(OR($F60="Confirmed bottom",$F60="Major bottom"),Controls!$C$13,IF($F60="RADAR bottom",IF(Controls!$C$16="Yes",Controls!$C$14,0),IF($F60="Weekly boost",Controls!$C$15,0)))))</f>
        <v/>
      </c>
      <c r="L60" s="38"/>
      <c r="M60" s="39" t="str">
        <f aca="false">IF($A60="","",MAX(0,$G60)+MAX(0,$L60))</f>
        <v/>
      </c>
      <c r="N60" s="38"/>
      <c r="O60" s="40"/>
      <c r="P60" s="39" t="str">
        <f aca="false">IF($A60="","",$N60*Controls!$C$21)</f>
        <v/>
      </c>
      <c r="Q60" s="39" t="str">
        <f aca="false">IF($A60="","",$N60*Controls!$C$22)</f>
        <v/>
      </c>
      <c r="R60" s="39" t="str">
        <f aca="false">IF($A60="","",$N60*Controls!$C$23)</f>
        <v/>
      </c>
      <c r="S60" s="38"/>
      <c r="T60" s="38"/>
      <c r="U60" s="38"/>
      <c r="V60" s="39" t="str">
        <f aca="false">IF($A60="","",$J60-$L60+$T60)</f>
        <v/>
      </c>
      <c r="W60" s="41" t="str">
        <f aca="false">IF($A60="","",IF(ABS($G60-($H60+$I60))&lt;0.01,"OK","Check"))</f>
        <v/>
      </c>
      <c r="X60" s="42"/>
      <c r="Y60" s="11" t="str">
        <f aca="false">IF($A60="","",IF($L60&gt;$K60,1,0))</f>
        <v/>
      </c>
      <c r="Z60" s="11" t="str">
        <f aca="false">IF($A60="","",IF($N60&gt;0,IF(ABS($N60-($S60+$T60+$U60))&gt;0.01,1,0),0))</f>
        <v/>
      </c>
      <c r="AA60" s="11" t="str">
        <f aca="false">IF($A60="","",IF($W60&lt;&gt;"OK",1,0))</f>
        <v/>
      </c>
      <c r="AB60" s="11" t="str">
        <f aca="false">IF($A60="","",IF($V60&lt;0,1,0))</f>
        <v/>
      </c>
      <c r="AC60" s="43" t="str">
        <f aca="false">IF($A60="","",MAX(0,$AC59 + N($O60)))</f>
        <v/>
      </c>
      <c r="AD60" s="44" t="str">
        <f aca="false">IF($A60="","",MAX(0,$AD59 + IF(N($O60)&gt;0,$M60,0) - IF(N($O60)&lt;0,MIN($AD59 + IF(N($O60)&gt;0,$M60,0),(-N($O60))*IF(($AC59+MAX(N($O60),0))&gt;0,($AD59 + IF(N($O60)&gt;0,$M60,0))/($AC59+MAX(N($O60),0)),0)),0)))</f>
        <v/>
      </c>
      <c r="AE60" s="45" t="str">
        <f aca="false">IF($A60="","",IF($AC60&gt;0,$AD60/$AC60,""))</f>
        <v/>
      </c>
    </row>
    <row r="61" customFormat="false" ht="15" hidden="false" customHeight="true" outlineLevel="0" collapsed="false">
      <c r="A61" s="46"/>
      <c r="B61" s="47"/>
      <c r="C61" s="47"/>
      <c r="D61" s="47"/>
      <c r="E61" s="47"/>
      <c r="F61" s="47"/>
      <c r="G61" s="48"/>
      <c r="H61" s="48"/>
      <c r="I61" s="48"/>
      <c r="J61" s="49" t="str">
        <f aca="false">IF($A61="","",Controls!$C$12 + SUMIFS('Capital Ledger'!$C$6:$C$405,'Capital Ledger'!$A$6:$A$405,"&lt;="&amp;$A61) + SUM($T$6:T60) - SUM($L$6:L60))</f>
        <v/>
      </c>
      <c r="K61" s="49" t="str">
        <f aca="false">IF($A61="","",MIN($J61,IF(OR($F61="Confirmed bottom",$F61="Major bottom"),Controls!$C$13,IF($F61="RADAR bottom",IF(Controls!$C$16="Yes",Controls!$C$14,0),IF($F61="Weekly boost",Controls!$C$15,0)))))</f>
        <v/>
      </c>
      <c r="L61" s="48"/>
      <c r="M61" s="49" t="str">
        <f aca="false">IF($A61="","",MAX(0,$G61)+MAX(0,$L61))</f>
        <v/>
      </c>
      <c r="N61" s="48"/>
      <c r="O61" s="50"/>
      <c r="P61" s="49" t="str">
        <f aca="false">IF($A61="","",$N61*Controls!$C$21)</f>
        <v/>
      </c>
      <c r="Q61" s="49" t="str">
        <f aca="false">IF($A61="","",$N61*Controls!$C$22)</f>
        <v/>
      </c>
      <c r="R61" s="49" t="str">
        <f aca="false">IF($A61="","",$N61*Controls!$C$23)</f>
        <v/>
      </c>
      <c r="S61" s="48"/>
      <c r="T61" s="48"/>
      <c r="U61" s="48"/>
      <c r="V61" s="49" t="str">
        <f aca="false">IF($A61="","",$J61-$L61+$T61)</f>
        <v/>
      </c>
      <c r="W61" s="51" t="str">
        <f aca="false">IF($A61="","",IF(ABS($G61-($H61+$I61))&lt;0.01,"OK","Check"))</f>
        <v/>
      </c>
      <c r="X61" s="52"/>
      <c r="Y61" s="11" t="str">
        <f aca="false">IF($A61="","",IF($L61&gt;$K61,1,0))</f>
        <v/>
      </c>
      <c r="Z61" s="11" t="str">
        <f aca="false">IF($A61="","",IF($N61&gt;0,IF(ABS($N61-($S61+$T61+$U61))&gt;0.01,1,0),0))</f>
        <v/>
      </c>
      <c r="AA61" s="11" t="str">
        <f aca="false">IF($A61="","",IF($W61&lt;&gt;"OK",1,0))</f>
        <v/>
      </c>
      <c r="AB61" s="11" t="str">
        <f aca="false">IF($A61="","",IF($V61&lt;0,1,0))</f>
        <v/>
      </c>
      <c r="AC61" s="43" t="str">
        <f aca="false">IF($A61="","",MAX(0,$AC60 + N($O61)))</f>
        <v/>
      </c>
      <c r="AD61" s="44" t="str">
        <f aca="false">IF($A61="","",MAX(0,$AD60 + IF(N($O61)&gt;0,$M61,0) - IF(N($O61)&lt;0,MIN($AD60 + IF(N($O61)&gt;0,$M61,0),(-N($O61))*IF(($AC60+MAX(N($O61),0))&gt;0,($AD60 + IF(N($O61)&gt;0,$M61,0))/($AC60+MAX(N($O61),0)),0)),0)))</f>
        <v/>
      </c>
      <c r="AE61" s="45" t="str">
        <f aca="false">IF($A61="","",IF($AC61&gt;0,$AD61/$AC61,""))</f>
        <v/>
      </c>
    </row>
    <row r="62" customFormat="false" ht="15" hidden="false" customHeight="true" outlineLevel="0" collapsed="false">
      <c r="A62" s="36"/>
      <c r="B62" s="37"/>
      <c r="C62" s="37"/>
      <c r="D62" s="37"/>
      <c r="E62" s="37"/>
      <c r="F62" s="37"/>
      <c r="G62" s="38"/>
      <c r="H62" s="38"/>
      <c r="I62" s="38"/>
      <c r="J62" s="39" t="str">
        <f aca="false">IF($A62="","",Controls!$C$12 + SUMIFS('Capital Ledger'!$C$6:$C$405,'Capital Ledger'!$A$6:$A$405,"&lt;="&amp;$A62) + SUM($T$6:T61) - SUM($L$6:L61))</f>
        <v/>
      </c>
      <c r="K62" s="39" t="str">
        <f aca="false">IF($A62="","",MIN($J62,IF(OR($F62="Confirmed bottom",$F62="Major bottom"),Controls!$C$13,IF($F62="RADAR bottom",IF(Controls!$C$16="Yes",Controls!$C$14,0),IF($F62="Weekly boost",Controls!$C$15,0)))))</f>
        <v/>
      </c>
      <c r="L62" s="38"/>
      <c r="M62" s="39" t="str">
        <f aca="false">IF($A62="","",MAX(0,$G62)+MAX(0,$L62))</f>
        <v/>
      </c>
      <c r="N62" s="38"/>
      <c r="O62" s="40"/>
      <c r="P62" s="39" t="str">
        <f aca="false">IF($A62="","",$N62*Controls!$C$21)</f>
        <v/>
      </c>
      <c r="Q62" s="39" t="str">
        <f aca="false">IF($A62="","",$N62*Controls!$C$22)</f>
        <v/>
      </c>
      <c r="R62" s="39" t="str">
        <f aca="false">IF($A62="","",$N62*Controls!$C$23)</f>
        <v/>
      </c>
      <c r="S62" s="38"/>
      <c r="T62" s="38"/>
      <c r="U62" s="38"/>
      <c r="V62" s="39" t="str">
        <f aca="false">IF($A62="","",$J62-$L62+$T62)</f>
        <v/>
      </c>
      <c r="W62" s="41" t="str">
        <f aca="false">IF($A62="","",IF(ABS($G62-($H62+$I62))&lt;0.01,"OK","Check"))</f>
        <v/>
      </c>
      <c r="X62" s="42"/>
      <c r="Y62" s="11" t="str">
        <f aca="false">IF($A62="","",IF($L62&gt;$K62,1,0))</f>
        <v/>
      </c>
      <c r="Z62" s="11" t="str">
        <f aca="false">IF($A62="","",IF($N62&gt;0,IF(ABS($N62-($S62+$T62+$U62))&gt;0.01,1,0),0))</f>
        <v/>
      </c>
      <c r="AA62" s="11" t="str">
        <f aca="false">IF($A62="","",IF($W62&lt;&gt;"OK",1,0))</f>
        <v/>
      </c>
      <c r="AB62" s="11" t="str">
        <f aca="false">IF($A62="","",IF($V62&lt;0,1,0))</f>
        <v/>
      </c>
      <c r="AC62" s="43" t="str">
        <f aca="false">IF($A62="","",MAX(0,$AC61 + N($O62)))</f>
        <v/>
      </c>
      <c r="AD62" s="44" t="str">
        <f aca="false">IF($A62="","",MAX(0,$AD61 + IF(N($O62)&gt;0,$M62,0) - IF(N($O62)&lt;0,MIN($AD61 + IF(N($O62)&gt;0,$M62,0),(-N($O62))*IF(($AC61+MAX(N($O62),0))&gt;0,($AD61 + IF(N($O62)&gt;0,$M62,0))/($AC61+MAX(N($O62),0)),0)),0)))</f>
        <v/>
      </c>
      <c r="AE62" s="45" t="str">
        <f aca="false">IF($A62="","",IF($AC62&gt;0,$AD62/$AC62,""))</f>
        <v/>
      </c>
    </row>
    <row r="63" customFormat="false" ht="15" hidden="false" customHeight="true" outlineLevel="0" collapsed="false">
      <c r="A63" s="46"/>
      <c r="B63" s="47"/>
      <c r="C63" s="47"/>
      <c r="D63" s="47"/>
      <c r="E63" s="47"/>
      <c r="F63" s="47"/>
      <c r="G63" s="48"/>
      <c r="H63" s="48"/>
      <c r="I63" s="48"/>
      <c r="J63" s="49" t="str">
        <f aca="false">IF($A63="","",Controls!$C$12 + SUMIFS('Capital Ledger'!$C$6:$C$405,'Capital Ledger'!$A$6:$A$405,"&lt;="&amp;$A63) + SUM($T$6:T62) - SUM($L$6:L62))</f>
        <v/>
      </c>
      <c r="K63" s="49" t="str">
        <f aca="false">IF($A63="","",MIN($J63,IF(OR($F63="Confirmed bottom",$F63="Major bottom"),Controls!$C$13,IF($F63="RADAR bottom",IF(Controls!$C$16="Yes",Controls!$C$14,0),IF($F63="Weekly boost",Controls!$C$15,0)))))</f>
        <v/>
      </c>
      <c r="L63" s="48"/>
      <c r="M63" s="49" t="str">
        <f aca="false">IF($A63="","",MAX(0,$G63)+MAX(0,$L63))</f>
        <v/>
      </c>
      <c r="N63" s="48"/>
      <c r="O63" s="50"/>
      <c r="P63" s="49" t="str">
        <f aca="false">IF($A63="","",$N63*Controls!$C$21)</f>
        <v/>
      </c>
      <c r="Q63" s="49" t="str">
        <f aca="false">IF($A63="","",$N63*Controls!$C$22)</f>
        <v/>
      </c>
      <c r="R63" s="49" t="str">
        <f aca="false">IF($A63="","",$N63*Controls!$C$23)</f>
        <v/>
      </c>
      <c r="S63" s="48"/>
      <c r="T63" s="48"/>
      <c r="U63" s="48"/>
      <c r="V63" s="49" t="str">
        <f aca="false">IF($A63="","",$J63-$L63+$T63)</f>
        <v/>
      </c>
      <c r="W63" s="51" t="str">
        <f aca="false">IF($A63="","",IF(ABS($G63-($H63+$I63))&lt;0.01,"OK","Check"))</f>
        <v/>
      </c>
      <c r="X63" s="52"/>
      <c r="Y63" s="11" t="str">
        <f aca="false">IF($A63="","",IF($L63&gt;$K63,1,0))</f>
        <v/>
      </c>
      <c r="Z63" s="11" t="str">
        <f aca="false">IF($A63="","",IF($N63&gt;0,IF(ABS($N63-($S63+$T63+$U63))&gt;0.01,1,0),0))</f>
        <v/>
      </c>
      <c r="AA63" s="11" t="str">
        <f aca="false">IF($A63="","",IF($W63&lt;&gt;"OK",1,0))</f>
        <v/>
      </c>
      <c r="AB63" s="11" t="str">
        <f aca="false">IF($A63="","",IF($V63&lt;0,1,0))</f>
        <v/>
      </c>
      <c r="AC63" s="43" t="str">
        <f aca="false">IF($A63="","",MAX(0,$AC62 + N($O63)))</f>
        <v/>
      </c>
      <c r="AD63" s="44" t="str">
        <f aca="false">IF($A63="","",MAX(0,$AD62 + IF(N($O63)&gt;0,$M63,0) - IF(N($O63)&lt;0,MIN($AD62 + IF(N($O63)&gt;0,$M63,0),(-N($O63))*IF(($AC62+MAX(N($O63),0))&gt;0,($AD62 + IF(N($O63)&gt;0,$M63,0))/($AC62+MAX(N($O63),0)),0)),0)))</f>
        <v/>
      </c>
      <c r="AE63" s="45" t="str">
        <f aca="false">IF($A63="","",IF($AC63&gt;0,$AD63/$AC63,""))</f>
        <v/>
      </c>
    </row>
    <row r="64" customFormat="false" ht="15" hidden="false" customHeight="true" outlineLevel="0" collapsed="false">
      <c r="A64" s="36"/>
      <c r="B64" s="37"/>
      <c r="C64" s="37"/>
      <c r="D64" s="37"/>
      <c r="E64" s="37"/>
      <c r="F64" s="37"/>
      <c r="G64" s="38"/>
      <c r="H64" s="38"/>
      <c r="I64" s="38"/>
      <c r="J64" s="39" t="str">
        <f aca="false">IF($A64="","",Controls!$C$12 + SUMIFS('Capital Ledger'!$C$6:$C$405,'Capital Ledger'!$A$6:$A$405,"&lt;="&amp;$A64) + SUM($T$6:T63) - SUM($L$6:L63))</f>
        <v/>
      </c>
      <c r="K64" s="39" t="str">
        <f aca="false">IF($A64="","",MIN($J64,IF(OR($F64="Confirmed bottom",$F64="Major bottom"),Controls!$C$13,IF($F64="RADAR bottom",IF(Controls!$C$16="Yes",Controls!$C$14,0),IF($F64="Weekly boost",Controls!$C$15,0)))))</f>
        <v/>
      </c>
      <c r="L64" s="38"/>
      <c r="M64" s="39" t="str">
        <f aca="false">IF($A64="","",MAX(0,$G64)+MAX(0,$L64))</f>
        <v/>
      </c>
      <c r="N64" s="38"/>
      <c r="O64" s="40"/>
      <c r="P64" s="39" t="str">
        <f aca="false">IF($A64="","",$N64*Controls!$C$21)</f>
        <v/>
      </c>
      <c r="Q64" s="39" t="str">
        <f aca="false">IF($A64="","",$N64*Controls!$C$22)</f>
        <v/>
      </c>
      <c r="R64" s="39" t="str">
        <f aca="false">IF($A64="","",$N64*Controls!$C$23)</f>
        <v/>
      </c>
      <c r="S64" s="38"/>
      <c r="T64" s="38"/>
      <c r="U64" s="38"/>
      <c r="V64" s="39" t="str">
        <f aca="false">IF($A64="","",$J64-$L64+$T64)</f>
        <v/>
      </c>
      <c r="W64" s="41" t="str">
        <f aca="false">IF($A64="","",IF(ABS($G64-($H64+$I64))&lt;0.01,"OK","Check"))</f>
        <v/>
      </c>
      <c r="X64" s="42"/>
      <c r="Y64" s="11" t="str">
        <f aca="false">IF($A64="","",IF($L64&gt;$K64,1,0))</f>
        <v/>
      </c>
      <c r="Z64" s="11" t="str">
        <f aca="false">IF($A64="","",IF($N64&gt;0,IF(ABS($N64-($S64+$T64+$U64))&gt;0.01,1,0),0))</f>
        <v/>
      </c>
      <c r="AA64" s="11" t="str">
        <f aca="false">IF($A64="","",IF($W64&lt;&gt;"OK",1,0))</f>
        <v/>
      </c>
      <c r="AB64" s="11" t="str">
        <f aca="false">IF($A64="","",IF($V64&lt;0,1,0))</f>
        <v/>
      </c>
      <c r="AC64" s="43" t="str">
        <f aca="false">IF($A64="","",MAX(0,$AC63 + N($O64)))</f>
        <v/>
      </c>
      <c r="AD64" s="44" t="str">
        <f aca="false">IF($A64="","",MAX(0,$AD63 + IF(N($O64)&gt;0,$M64,0) - IF(N($O64)&lt;0,MIN($AD63 + IF(N($O64)&gt;0,$M64,0),(-N($O64))*IF(($AC63+MAX(N($O64),0))&gt;0,($AD63 + IF(N($O64)&gt;0,$M64,0))/($AC63+MAX(N($O64),0)),0)),0)))</f>
        <v/>
      </c>
      <c r="AE64" s="45" t="str">
        <f aca="false">IF($A64="","",IF($AC64&gt;0,$AD64/$AC64,""))</f>
        <v/>
      </c>
    </row>
    <row r="65" customFormat="false" ht="15" hidden="false" customHeight="true" outlineLevel="0" collapsed="false">
      <c r="A65" s="46"/>
      <c r="B65" s="47"/>
      <c r="C65" s="47"/>
      <c r="D65" s="47"/>
      <c r="E65" s="47"/>
      <c r="F65" s="47"/>
      <c r="G65" s="48"/>
      <c r="H65" s="48"/>
      <c r="I65" s="48"/>
      <c r="J65" s="49" t="str">
        <f aca="false">IF($A65="","",Controls!$C$12 + SUMIFS('Capital Ledger'!$C$6:$C$405,'Capital Ledger'!$A$6:$A$405,"&lt;="&amp;$A65) + SUM($T$6:T64) - SUM($L$6:L64))</f>
        <v/>
      </c>
      <c r="K65" s="49" t="str">
        <f aca="false">IF($A65="","",MIN($J65,IF(OR($F65="Confirmed bottom",$F65="Major bottom"),Controls!$C$13,IF($F65="RADAR bottom",IF(Controls!$C$16="Yes",Controls!$C$14,0),IF($F65="Weekly boost",Controls!$C$15,0)))))</f>
        <v/>
      </c>
      <c r="L65" s="48"/>
      <c r="M65" s="49" t="str">
        <f aca="false">IF($A65="","",MAX(0,$G65)+MAX(0,$L65))</f>
        <v/>
      </c>
      <c r="N65" s="48"/>
      <c r="O65" s="50"/>
      <c r="P65" s="49" t="str">
        <f aca="false">IF($A65="","",$N65*Controls!$C$21)</f>
        <v/>
      </c>
      <c r="Q65" s="49" t="str">
        <f aca="false">IF($A65="","",$N65*Controls!$C$22)</f>
        <v/>
      </c>
      <c r="R65" s="49" t="str">
        <f aca="false">IF($A65="","",$N65*Controls!$C$23)</f>
        <v/>
      </c>
      <c r="S65" s="48"/>
      <c r="T65" s="48"/>
      <c r="U65" s="48"/>
      <c r="V65" s="49" t="str">
        <f aca="false">IF($A65="","",$J65-$L65+$T65)</f>
        <v/>
      </c>
      <c r="W65" s="51" t="str">
        <f aca="false">IF($A65="","",IF(ABS($G65-($H65+$I65))&lt;0.01,"OK","Check"))</f>
        <v/>
      </c>
      <c r="X65" s="52"/>
      <c r="Y65" s="11" t="str">
        <f aca="false">IF($A65="","",IF($L65&gt;$K65,1,0))</f>
        <v/>
      </c>
      <c r="Z65" s="11" t="str">
        <f aca="false">IF($A65="","",IF($N65&gt;0,IF(ABS($N65-($S65+$T65+$U65))&gt;0.01,1,0),0))</f>
        <v/>
      </c>
      <c r="AA65" s="11" t="str">
        <f aca="false">IF($A65="","",IF($W65&lt;&gt;"OK",1,0))</f>
        <v/>
      </c>
      <c r="AB65" s="11" t="str">
        <f aca="false">IF($A65="","",IF($V65&lt;0,1,0))</f>
        <v/>
      </c>
      <c r="AC65" s="43" t="str">
        <f aca="false">IF($A65="","",MAX(0,$AC64 + N($O65)))</f>
        <v/>
      </c>
      <c r="AD65" s="44" t="str">
        <f aca="false">IF($A65="","",MAX(0,$AD64 + IF(N($O65)&gt;0,$M65,0) - IF(N($O65)&lt;0,MIN($AD64 + IF(N($O65)&gt;0,$M65,0),(-N($O65))*IF(($AC64+MAX(N($O65),0))&gt;0,($AD64 + IF(N($O65)&gt;0,$M65,0))/($AC64+MAX(N($O65),0)),0)),0)))</f>
        <v/>
      </c>
      <c r="AE65" s="45" t="str">
        <f aca="false">IF($A65="","",IF($AC65&gt;0,$AD65/$AC65,""))</f>
        <v/>
      </c>
    </row>
    <row r="66" customFormat="false" ht="15" hidden="false" customHeight="true" outlineLevel="0" collapsed="false">
      <c r="A66" s="36"/>
      <c r="B66" s="37"/>
      <c r="C66" s="37"/>
      <c r="D66" s="37"/>
      <c r="E66" s="37"/>
      <c r="F66" s="37"/>
      <c r="G66" s="38"/>
      <c r="H66" s="38"/>
      <c r="I66" s="38"/>
      <c r="J66" s="39" t="str">
        <f aca="false">IF($A66="","",Controls!$C$12 + SUMIFS('Capital Ledger'!$C$6:$C$405,'Capital Ledger'!$A$6:$A$405,"&lt;="&amp;$A66) + SUM($T$6:T65) - SUM($L$6:L65))</f>
        <v/>
      </c>
      <c r="K66" s="39" t="str">
        <f aca="false">IF($A66="","",MIN($J66,IF(OR($F66="Confirmed bottom",$F66="Major bottom"),Controls!$C$13,IF($F66="RADAR bottom",IF(Controls!$C$16="Yes",Controls!$C$14,0),IF($F66="Weekly boost",Controls!$C$15,0)))))</f>
        <v/>
      </c>
      <c r="L66" s="38"/>
      <c r="M66" s="39" t="str">
        <f aca="false">IF($A66="","",MAX(0,$G66)+MAX(0,$L66))</f>
        <v/>
      </c>
      <c r="N66" s="38"/>
      <c r="O66" s="40"/>
      <c r="P66" s="39" t="str">
        <f aca="false">IF($A66="","",$N66*Controls!$C$21)</f>
        <v/>
      </c>
      <c r="Q66" s="39" t="str">
        <f aca="false">IF($A66="","",$N66*Controls!$C$22)</f>
        <v/>
      </c>
      <c r="R66" s="39" t="str">
        <f aca="false">IF($A66="","",$N66*Controls!$C$23)</f>
        <v/>
      </c>
      <c r="S66" s="38"/>
      <c r="T66" s="38"/>
      <c r="U66" s="38"/>
      <c r="V66" s="39" t="str">
        <f aca="false">IF($A66="","",$J66-$L66+$T66)</f>
        <v/>
      </c>
      <c r="W66" s="41" t="str">
        <f aca="false">IF($A66="","",IF(ABS($G66-($H66+$I66))&lt;0.01,"OK","Check"))</f>
        <v/>
      </c>
      <c r="X66" s="42"/>
      <c r="Y66" s="11" t="str">
        <f aca="false">IF($A66="","",IF($L66&gt;$K66,1,0))</f>
        <v/>
      </c>
      <c r="Z66" s="11" t="str">
        <f aca="false">IF($A66="","",IF($N66&gt;0,IF(ABS($N66-($S66+$T66+$U66))&gt;0.01,1,0),0))</f>
        <v/>
      </c>
      <c r="AA66" s="11" t="str">
        <f aca="false">IF($A66="","",IF($W66&lt;&gt;"OK",1,0))</f>
        <v/>
      </c>
      <c r="AB66" s="11" t="str">
        <f aca="false">IF($A66="","",IF($V66&lt;0,1,0))</f>
        <v/>
      </c>
      <c r="AC66" s="43" t="str">
        <f aca="false">IF($A66="","",MAX(0,$AC65 + N($O66)))</f>
        <v/>
      </c>
      <c r="AD66" s="44" t="str">
        <f aca="false">IF($A66="","",MAX(0,$AD65 + IF(N($O66)&gt;0,$M66,0) - IF(N($O66)&lt;0,MIN($AD65 + IF(N($O66)&gt;0,$M66,0),(-N($O66))*IF(($AC65+MAX(N($O66),0))&gt;0,($AD65 + IF(N($O66)&gt;0,$M66,0))/($AC65+MAX(N($O66),0)),0)),0)))</f>
        <v/>
      </c>
      <c r="AE66" s="45" t="str">
        <f aca="false">IF($A66="","",IF($AC66&gt;0,$AD66/$AC66,""))</f>
        <v/>
      </c>
    </row>
    <row r="67" customFormat="false" ht="15" hidden="false" customHeight="true" outlineLevel="0" collapsed="false">
      <c r="A67" s="46"/>
      <c r="B67" s="47"/>
      <c r="C67" s="47"/>
      <c r="D67" s="47"/>
      <c r="E67" s="47"/>
      <c r="F67" s="47"/>
      <c r="G67" s="48"/>
      <c r="H67" s="48"/>
      <c r="I67" s="48"/>
      <c r="J67" s="49" t="str">
        <f aca="false">IF($A67="","",Controls!$C$12 + SUMIFS('Capital Ledger'!$C$6:$C$405,'Capital Ledger'!$A$6:$A$405,"&lt;="&amp;$A67) + SUM($T$6:T66) - SUM($L$6:L66))</f>
        <v/>
      </c>
      <c r="K67" s="49" t="str">
        <f aca="false">IF($A67="","",MIN($J67,IF(OR($F67="Confirmed bottom",$F67="Major bottom"),Controls!$C$13,IF($F67="RADAR bottom",IF(Controls!$C$16="Yes",Controls!$C$14,0),IF($F67="Weekly boost",Controls!$C$15,0)))))</f>
        <v/>
      </c>
      <c r="L67" s="48"/>
      <c r="M67" s="49" t="str">
        <f aca="false">IF($A67="","",MAX(0,$G67)+MAX(0,$L67))</f>
        <v/>
      </c>
      <c r="N67" s="48"/>
      <c r="O67" s="50"/>
      <c r="P67" s="49" t="str">
        <f aca="false">IF($A67="","",$N67*Controls!$C$21)</f>
        <v/>
      </c>
      <c r="Q67" s="49" t="str">
        <f aca="false">IF($A67="","",$N67*Controls!$C$22)</f>
        <v/>
      </c>
      <c r="R67" s="49" t="str">
        <f aca="false">IF($A67="","",$N67*Controls!$C$23)</f>
        <v/>
      </c>
      <c r="S67" s="48"/>
      <c r="T67" s="48"/>
      <c r="U67" s="48"/>
      <c r="V67" s="49" t="str">
        <f aca="false">IF($A67="","",$J67-$L67+$T67)</f>
        <v/>
      </c>
      <c r="W67" s="51" t="str">
        <f aca="false">IF($A67="","",IF(ABS($G67-($H67+$I67))&lt;0.01,"OK","Check"))</f>
        <v/>
      </c>
      <c r="X67" s="52"/>
      <c r="Y67" s="11" t="str">
        <f aca="false">IF($A67="","",IF($L67&gt;$K67,1,0))</f>
        <v/>
      </c>
      <c r="Z67" s="11" t="str">
        <f aca="false">IF($A67="","",IF($N67&gt;0,IF(ABS($N67-($S67+$T67+$U67))&gt;0.01,1,0),0))</f>
        <v/>
      </c>
      <c r="AA67" s="11" t="str">
        <f aca="false">IF($A67="","",IF($W67&lt;&gt;"OK",1,0))</f>
        <v/>
      </c>
      <c r="AB67" s="11" t="str">
        <f aca="false">IF($A67="","",IF($V67&lt;0,1,0))</f>
        <v/>
      </c>
      <c r="AC67" s="43" t="str">
        <f aca="false">IF($A67="","",MAX(0,$AC66 + N($O67)))</f>
        <v/>
      </c>
      <c r="AD67" s="44" t="str">
        <f aca="false">IF($A67="","",MAX(0,$AD66 + IF(N($O67)&gt;0,$M67,0) - IF(N($O67)&lt;0,MIN($AD66 + IF(N($O67)&gt;0,$M67,0),(-N($O67))*IF(($AC66+MAX(N($O67),0))&gt;0,($AD66 + IF(N($O67)&gt;0,$M67,0))/($AC66+MAX(N($O67),0)),0)),0)))</f>
        <v/>
      </c>
      <c r="AE67" s="45" t="str">
        <f aca="false">IF($A67="","",IF($AC67&gt;0,$AD67/$AC67,""))</f>
        <v/>
      </c>
    </row>
    <row r="68" customFormat="false" ht="15" hidden="false" customHeight="true" outlineLevel="0" collapsed="false">
      <c r="A68" s="36"/>
      <c r="B68" s="37"/>
      <c r="C68" s="37"/>
      <c r="D68" s="37"/>
      <c r="E68" s="37"/>
      <c r="F68" s="37"/>
      <c r="G68" s="38"/>
      <c r="H68" s="38"/>
      <c r="I68" s="38"/>
      <c r="J68" s="39" t="str">
        <f aca="false">IF($A68="","",Controls!$C$12 + SUMIFS('Capital Ledger'!$C$6:$C$405,'Capital Ledger'!$A$6:$A$405,"&lt;="&amp;$A68) + SUM($T$6:T67) - SUM($L$6:L67))</f>
        <v/>
      </c>
      <c r="K68" s="39" t="str">
        <f aca="false">IF($A68="","",MIN($J68,IF(OR($F68="Confirmed bottom",$F68="Major bottom"),Controls!$C$13,IF($F68="RADAR bottom",IF(Controls!$C$16="Yes",Controls!$C$14,0),IF($F68="Weekly boost",Controls!$C$15,0)))))</f>
        <v/>
      </c>
      <c r="L68" s="38"/>
      <c r="M68" s="39" t="str">
        <f aca="false">IF($A68="","",MAX(0,$G68)+MAX(0,$L68))</f>
        <v/>
      </c>
      <c r="N68" s="38"/>
      <c r="O68" s="40"/>
      <c r="P68" s="39" t="str">
        <f aca="false">IF($A68="","",$N68*Controls!$C$21)</f>
        <v/>
      </c>
      <c r="Q68" s="39" t="str">
        <f aca="false">IF($A68="","",$N68*Controls!$C$22)</f>
        <v/>
      </c>
      <c r="R68" s="39" t="str">
        <f aca="false">IF($A68="","",$N68*Controls!$C$23)</f>
        <v/>
      </c>
      <c r="S68" s="38"/>
      <c r="T68" s="38"/>
      <c r="U68" s="38"/>
      <c r="V68" s="39" t="str">
        <f aca="false">IF($A68="","",$J68-$L68+$T68)</f>
        <v/>
      </c>
      <c r="W68" s="41" t="str">
        <f aca="false">IF($A68="","",IF(ABS($G68-($H68+$I68))&lt;0.01,"OK","Check"))</f>
        <v/>
      </c>
      <c r="X68" s="42"/>
      <c r="Y68" s="11" t="str">
        <f aca="false">IF($A68="","",IF($L68&gt;$K68,1,0))</f>
        <v/>
      </c>
      <c r="Z68" s="11" t="str">
        <f aca="false">IF($A68="","",IF($N68&gt;0,IF(ABS($N68-($S68+$T68+$U68))&gt;0.01,1,0),0))</f>
        <v/>
      </c>
      <c r="AA68" s="11" t="str">
        <f aca="false">IF($A68="","",IF($W68&lt;&gt;"OK",1,0))</f>
        <v/>
      </c>
      <c r="AB68" s="11" t="str">
        <f aca="false">IF($A68="","",IF($V68&lt;0,1,0))</f>
        <v/>
      </c>
      <c r="AC68" s="43" t="str">
        <f aca="false">IF($A68="","",MAX(0,$AC67 + N($O68)))</f>
        <v/>
      </c>
      <c r="AD68" s="44" t="str">
        <f aca="false">IF($A68="","",MAX(0,$AD67 + IF(N($O68)&gt;0,$M68,0) - IF(N($O68)&lt;0,MIN($AD67 + IF(N($O68)&gt;0,$M68,0),(-N($O68))*IF(($AC67+MAX(N($O68),0))&gt;0,($AD67 + IF(N($O68)&gt;0,$M68,0))/($AC67+MAX(N($O68),0)),0)),0)))</f>
        <v/>
      </c>
      <c r="AE68" s="45" t="str">
        <f aca="false">IF($A68="","",IF($AC68&gt;0,$AD68/$AC68,""))</f>
        <v/>
      </c>
    </row>
    <row r="69" customFormat="false" ht="15" hidden="false" customHeight="true" outlineLevel="0" collapsed="false">
      <c r="A69" s="46"/>
      <c r="B69" s="47"/>
      <c r="C69" s="47"/>
      <c r="D69" s="47"/>
      <c r="E69" s="47"/>
      <c r="F69" s="47"/>
      <c r="G69" s="48"/>
      <c r="H69" s="48"/>
      <c r="I69" s="48"/>
      <c r="J69" s="49" t="str">
        <f aca="false">IF($A69="","",Controls!$C$12 + SUMIFS('Capital Ledger'!$C$6:$C$405,'Capital Ledger'!$A$6:$A$405,"&lt;="&amp;$A69) + SUM($T$6:T68) - SUM($L$6:L68))</f>
        <v/>
      </c>
      <c r="K69" s="49" t="str">
        <f aca="false">IF($A69="","",MIN($J69,IF(OR($F69="Confirmed bottom",$F69="Major bottom"),Controls!$C$13,IF($F69="RADAR bottom",IF(Controls!$C$16="Yes",Controls!$C$14,0),IF($F69="Weekly boost",Controls!$C$15,0)))))</f>
        <v/>
      </c>
      <c r="L69" s="48"/>
      <c r="M69" s="49" t="str">
        <f aca="false">IF($A69="","",MAX(0,$G69)+MAX(0,$L69))</f>
        <v/>
      </c>
      <c r="N69" s="48"/>
      <c r="O69" s="50"/>
      <c r="P69" s="49" t="str">
        <f aca="false">IF($A69="","",$N69*Controls!$C$21)</f>
        <v/>
      </c>
      <c r="Q69" s="49" t="str">
        <f aca="false">IF($A69="","",$N69*Controls!$C$22)</f>
        <v/>
      </c>
      <c r="R69" s="49" t="str">
        <f aca="false">IF($A69="","",$N69*Controls!$C$23)</f>
        <v/>
      </c>
      <c r="S69" s="48"/>
      <c r="T69" s="48"/>
      <c r="U69" s="48"/>
      <c r="V69" s="49" t="str">
        <f aca="false">IF($A69="","",$J69-$L69+$T69)</f>
        <v/>
      </c>
      <c r="W69" s="51" t="str">
        <f aca="false">IF($A69="","",IF(ABS($G69-($H69+$I69))&lt;0.01,"OK","Check"))</f>
        <v/>
      </c>
      <c r="X69" s="52"/>
      <c r="Y69" s="11" t="str">
        <f aca="false">IF($A69="","",IF($L69&gt;$K69,1,0))</f>
        <v/>
      </c>
      <c r="Z69" s="11" t="str">
        <f aca="false">IF($A69="","",IF($N69&gt;0,IF(ABS($N69-($S69+$T69+$U69))&gt;0.01,1,0),0))</f>
        <v/>
      </c>
      <c r="AA69" s="11" t="str">
        <f aca="false">IF($A69="","",IF($W69&lt;&gt;"OK",1,0))</f>
        <v/>
      </c>
      <c r="AB69" s="11" t="str">
        <f aca="false">IF($A69="","",IF($V69&lt;0,1,0))</f>
        <v/>
      </c>
      <c r="AC69" s="43" t="str">
        <f aca="false">IF($A69="","",MAX(0,$AC68 + N($O69)))</f>
        <v/>
      </c>
      <c r="AD69" s="44" t="str">
        <f aca="false">IF($A69="","",MAX(0,$AD68 + IF(N($O69)&gt;0,$M69,0) - IF(N($O69)&lt;0,MIN($AD68 + IF(N($O69)&gt;0,$M69,0),(-N($O69))*IF(($AC68+MAX(N($O69),0))&gt;0,($AD68 + IF(N($O69)&gt;0,$M69,0))/($AC68+MAX(N($O69),0)),0)),0)))</f>
        <v/>
      </c>
      <c r="AE69" s="45" t="str">
        <f aca="false">IF($A69="","",IF($AC69&gt;0,$AD69/$AC69,""))</f>
        <v/>
      </c>
    </row>
    <row r="70" customFormat="false" ht="15" hidden="false" customHeight="true" outlineLevel="0" collapsed="false">
      <c r="A70" s="36"/>
      <c r="B70" s="37"/>
      <c r="C70" s="37"/>
      <c r="D70" s="37"/>
      <c r="E70" s="37"/>
      <c r="F70" s="37"/>
      <c r="G70" s="38"/>
      <c r="H70" s="38"/>
      <c r="I70" s="38"/>
      <c r="J70" s="39" t="str">
        <f aca="false">IF($A70="","",Controls!$C$12 + SUMIFS('Capital Ledger'!$C$6:$C$405,'Capital Ledger'!$A$6:$A$405,"&lt;="&amp;$A70) + SUM($T$6:T69) - SUM($L$6:L69))</f>
        <v/>
      </c>
      <c r="K70" s="39" t="str">
        <f aca="false">IF($A70="","",MIN($J70,IF(OR($F70="Confirmed bottom",$F70="Major bottom"),Controls!$C$13,IF($F70="RADAR bottom",IF(Controls!$C$16="Yes",Controls!$C$14,0),IF($F70="Weekly boost",Controls!$C$15,0)))))</f>
        <v/>
      </c>
      <c r="L70" s="38"/>
      <c r="M70" s="39" t="str">
        <f aca="false">IF($A70="","",MAX(0,$G70)+MAX(0,$L70))</f>
        <v/>
      </c>
      <c r="N70" s="38"/>
      <c r="O70" s="40"/>
      <c r="P70" s="39" t="str">
        <f aca="false">IF($A70="","",$N70*Controls!$C$21)</f>
        <v/>
      </c>
      <c r="Q70" s="39" t="str">
        <f aca="false">IF($A70="","",$N70*Controls!$C$22)</f>
        <v/>
      </c>
      <c r="R70" s="39" t="str">
        <f aca="false">IF($A70="","",$N70*Controls!$C$23)</f>
        <v/>
      </c>
      <c r="S70" s="38"/>
      <c r="T70" s="38"/>
      <c r="U70" s="38"/>
      <c r="V70" s="39" t="str">
        <f aca="false">IF($A70="","",$J70-$L70+$T70)</f>
        <v/>
      </c>
      <c r="W70" s="41" t="str">
        <f aca="false">IF($A70="","",IF(ABS($G70-($H70+$I70))&lt;0.01,"OK","Check"))</f>
        <v/>
      </c>
      <c r="X70" s="42"/>
      <c r="Y70" s="11" t="str">
        <f aca="false">IF($A70="","",IF($L70&gt;$K70,1,0))</f>
        <v/>
      </c>
      <c r="Z70" s="11" t="str">
        <f aca="false">IF($A70="","",IF($N70&gt;0,IF(ABS($N70-($S70+$T70+$U70))&gt;0.01,1,0),0))</f>
        <v/>
      </c>
      <c r="AA70" s="11" t="str">
        <f aca="false">IF($A70="","",IF($W70&lt;&gt;"OK",1,0))</f>
        <v/>
      </c>
      <c r="AB70" s="11" t="str">
        <f aca="false">IF($A70="","",IF($V70&lt;0,1,0))</f>
        <v/>
      </c>
      <c r="AC70" s="43" t="str">
        <f aca="false">IF($A70="","",MAX(0,$AC69 + N($O70)))</f>
        <v/>
      </c>
      <c r="AD70" s="44" t="str">
        <f aca="false">IF($A70="","",MAX(0,$AD69 + IF(N($O70)&gt;0,$M70,0) - IF(N($O70)&lt;0,MIN($AD69 + IF(N($O70)&gt;0,$M70,0),(-N($O70))*IF(($AC69+MAX(N($O70),0))&gt;0,($AD69 + IF(N($O70)&gt;0,$M70,0))/($AC69+MAX(N($O70),0)),0)),0)))</f>
        <v/>
      </c>
      <c r="AE70" s="45" t="str">
        <f aca="false">IF($A70="","",IF($AC70&gt;0,$AD70/$AC70,""))</f>
        <v/>
      </c>
    </row>
    <row r="71" customFormat="false" ht="15" hidden="false" customHeight="true" outlineLevel="0" collapsed="false">
      <c r="A71" s="46"/>
      <c r="B71" s="47"/>
      <c r="C71" s="47"/>
      <c r="D71" s="47"/>
      <c r="E71" s="47"/>
      <c r="F71" s="47"/>
      <c r="G71" s="48"/>
      <c r="H71" s="48"/>
      <c r="I71" s="48"/>
      <c r="J71" s="49" t="str">
        <f aca="false">IF($A71="","",Controls!$C$12 + SUMIFS('Capital Ledger'!$C$6:$C$405,'Capital Ledger'!$A$6:$A$405,"&lt;="&amp;$A71) + SUM($T$6:T70) - SUM($L$6:L70))</f>
        <v/>
      </c>
      <c r="K71" s="49" t="str">
        <f aca="false">IF($A71="","",MIN($J71,IF(OR($F71="Confirmed bottom",$F71="Major bottom"),Controls!$C$13,IF($F71="RADAR bottom",IF(Controls!$C$16="Yes",Controls!$C$14,0),IF($F71="Weekly boost",Controls!$C$15,0)))))</f>
        <v/>
      </c>
      <c r="L71" s="48"/>
      <c r="M71" s="49" t="str">
        <f aca="false">IF($A71="","",MAX(0,$G71)+MAX(0,$L71))</f>
        <v/>
      </c>
      <c r="N71" s="48"/>
      <c r="O71" s="50"/>
      <c r="P71" s="49" t="str">
        <f aca="false">IF($A71="","",$N71*Controls!$C$21)</f>
        <v/>
      </c>
      <c r="Q71" s="49" t="str">
        <f aca="false">IF($A71="","",$N71*Controls!$C$22)</f>
        <v/>
      </c>
      <c r="R71" s="49" t="str">
        <f aca="false">IF($A71="","",$N71*Controls!$C$23)</f>
        <v/>
      </c>
      <c r="S71" s="48"/>
      <c r="T71" s="48"/>
      <c r="U71" s="48"/>
      <c r="V71" s="49" t="str">
        <f aca="false">IF($A71="","",$J71-$L71+$T71)</f>
        <v/>
      </c>
      <c r="W71" s="51" t="str">
        <f aca="false">IF($A71="","",IF(ABS($G71-($H71+$I71))&lt;0.01,"OK","Check"))</f>
        <v/>
      </c>
      <c r="X71" s="52"/>
      <c r="Y71" s="11" t="str">
        <f aca="false">IF($A71="","",IF($L71&gt;$K71,1,0))</f>
        <v/>
      </c>
      <c r="Z71" s="11" t="str">
        <f aca="false">IF($A71="","",IF($N71&gt;0,IF(ABS($N71-($S71+$T71+$U71))&gt;0.01,1,0),0))</f>
        <v/>
      </c>
      <c r="AA71" s="11" t="str">
        <f aca="false">IF($A71="","",IF($W71&lt;&gt;"OK",1,0))</f>
        <v/>
      </c>
      <c r="AB71" s="11" t="str">
        <f aca="false">IF($A71="","",IF($V71&lt;0,1,0))</f>
        <v/>
      </c>
      <c r="AC71" s="43" t="str">
        <f aca="false">IF($A71="","",MAX(0,$AC70 + N($O71)))</f>
        <v/>
      </c>
      <c r="AD71" s="44" t="str">
        <f aca="false">IF($A71="","",MAX(0,$AD70 + IF(N($O71)&gt;0,$M71,0) - IF(N($O71)&lt;0,MIN($AD70 + IF(N($O71)&gt;0,$M71,0),(-N($O71))*IF(($AC70+MAX(N($O71),0))&gt;0,($AD70 + IF(N($O71)&gt;0,$M71,0))/($AC70+MAX(N($O71),0)),0)),0)))</f>
        <v/>
      </c>
      <c r="AE71" s="45" t="str">
        <f aca="false">IF($A71="","",IF($AC71&gt;0,$AD71/$AC71,""))</f>
        <v/>
      </c>
    </row>
    <row r="72" customFormat="false" ht="15" hidden="false" customHeight="true" outlineLevel="0" collapsed="false">
      <c r="A72" s="36"/>
      <c r="B72" s="37"/>
      <c r="C72" s="37"/>
      <c r="D72" s="37"/>
      <c r="E72" s="37"/>
      <c r="F72" s="37"/>
      <c r="G72" s="38"/>
      <c r="H72" s="38"/>
      <c r="I72" s="38"/>
      <c r="J72" s="39" t="str">
        <f aca="false">IF($A72="","",Controls!$C$12 + SUMIFS('Capital Ledger'!$C$6:$C$405,'Capital Ledger'!$A$6:$A$405,"&lt;="&amp;$A72) + SUM($T$6:T71) - SUM($L$6:L71))</f>
        <v/>
      </c>
      <c r="K72" s="39" t="str">
        <f aca="false">IF($A72="","",MIN($J72,IF(OR($F72="Confirmed bottom",$F72="Major bottom"),Controls!$C$13,IF($F72="RADAR bottom",IF(Controls!$C$16="Yes",Controls!$C$14,0),IF($F72="Weekly boost",Controls!$C$15,0)))))</f>
        <v/>
      </c>
      <c r="L72" s="38"/>
      <c r="M72" s="39" t="str">
        <f aca="false">IF($A72="","",MAX(0,$G72)+MAX(0,$L72))</f>
        <v/>
      </c>
      <c r="N72" s="38"/>
      <c r="O72" s="40"/>
      <c r="P72" s="39" t="str">
        <f aca="false">IF($A72="","",$N72*Controls!$C$21)</f>
        <v/>
      </c>
      <c r="Q72" s="39" t="str">
        <f aca="false">IF($A72="","",$N72*Controls!$C$22)</f>
        <v/>
      </c>
      <c r="R72" s="39" t="str">
        <f aca="false">IF($A72="","",$N72*Controls!$C$23)</f>
        <v/>
      </c>
      <c r="S72" s="38"/>
      <c r="T72" s="38"/>
      <c r="U72" s="38"/>
      <c r="V72" s="39" t="str">
        <f aca="false">IF($A72="","",$J72-$L72+$T72)</f>
        <v/>
      </c>
      <c r="W72" s="41" t="str">
        <f aca="false">IF($A72="","",IF(ABS($G72-($H72+$I72))&lt;0.01,"OK","Check"))</f>
        <v/>
      </c>
      <c r="X72" s="42"/>
      <c r="Y72" s="11" t="str">
        <f aca="false">IF($A72="","",IF($L72&gt;$K72,1,0))</f>
        <v/>
      </c>
      <c r="Z72" s="11" t="str">
        <f aca="false">IF($A72="","",IF($N72&gt;0,IF(ABS($N72-($S72+$T72+$U72))&gt;0.01,1,0),0))</f>
        <v/>
      </c>
      <c r="AA72" s="11" t="str">
        <f aca="false">IF($A72="","",IF($W72&lt;&gt;"OK",1,0))</f>
        <v/>
      </c>
      <c r="AB72" s="11" t="str">
        <f aca="false">IF($A72="","",IF($V72&lt;0,1,0))</f>
        <v/>
      </c>
      <c r="AC72" s="43" t="str">
        <f aca="false">IF($A72="","",MAX(0,$AC71 + N($O72)))</f>
        <v/>
      </c>
      <c r="AD72" s="44" t="str">
        <f aca="false">IF($A72="","",MAX(0,$AD71 + IF(N($O72)&gt;0,$M72,0) - IF(N($O72)&lt;0,MIN($AD71 + IF(N($O72)&gt;0,$M72,0),(-N($O72))*IF(($AC71+MAX(N($O72),0))&gt;0,($AD71 + IF(N($O72)&gt;0,$M72,0))/($AC71+MAX(N($O72),0)),0)),0)))</f>
        <v/>
      </c>
      <c r="AE72" s="45" t="str">
        <f aca="false">IF($A72="","",IF($AC72&gt;0,$AD72/$AC72,""))</f>
        <v/>
      </c>
    </row>
    <row r="73" customFormat="false" ht="15" hidden="false" customHeight="true" outlineLevel="0" collapsed="false">
      <c r="A73" s="46"/>
      <c r="B73" s="47"/>
      <c r="C73" s="47"/>
      <c r="D73" s="47"/>
      <c r="E73" s="47"/>
      <c r="F73" s="47"/>
      <c r="G73" s="48"/>
      <c r="H73" s="48"/>
      <c r="I73" s="48"/>
      <c r="J73" s="49" t="str">
        <f aca="false">IF($A73="","",Controls!$C$12 + SUMIFS('Capital Ledger'!$C$6:$C$405,'Capital Ledger'!$A$6:$A$405,"&lt;="&amp;$A73) + SUM($T$6:T72) - SUM($L$6:L72))</f>
        <v/>
      </c>
      <c r="K73" s="49" t="str">
        <f aca="false">IF($A73="","",MIN($J73,IF(OR($F73="Confirmed bottom",$F73="Major bottom"),Controls!$C$13,IF($F73="RADAR bottom",IF(Controls!$C$16="Yes",Controls!$C$14,0),IF($F73="Weekly boost",Controls!$C$15,0)))))</f>
        <v/>
      </c>
      <c r="L73" s="48"/>
      <c r="M73" s="49" t="str">
        <f aca="false">IF($A73="","",MAX(0,$G73)+MAX(0,$L73))</f>
        <v/>
      </c>
      <c r="N73" s="48"/>
      <c r="O73" s="50"/>
      <c r="P73" s="49" t="str">
        <f aca="false">IF($A73="","",$N73*Controls!$C$21)</f>
        <v/>
      </c>
      <c r="Q73" s="49" t="str">
        <f aca="false">IF($A73="","",$N73*Controls!$C$22)</f>
        <v/>
      </c>
      <c r="R73" s="49" t="str">
        <f aca="false">IF($A73="","",$N73*Controls!$C$23)</f>
        <v/>
      </c>
      <c r="S73" s="48"/>
      <c r="T73" s="48"/>
      <c r="U73" s="48"/>
      <c r="V73" s="49" t="str">
        <f aca="false">IF($A73="","",$J73-$L73+$T73)</f>
        <v/>
      </c>
      <c r="W73" s="51" t="str">
        <f aca="false">IF($A73="","",IF(ABS($G73-($H73+$I73))&lt;0.01,"OK","Check"))</f>
        <v/>
      </c>
      <c r="X73" s="52"/>
      <c r="Y73" s="11" t="str">
        <f aca="false">IF($A73="","",IF($L73&gt;$K73,1,0))</f>
        <v/>
      </c>
      <c r="Z73" s="11" t="str">
        <f aca="false">IF($A73="","",IF($N73&gt;0,IF(ABS($N73-($S73+$T73+$U73))&gt;0.01,1,0),0))</f>
        <v/>
      </c>
      <c r="AA73" s="11" t="str">
        <f aca="false">IF($A73="","",IF($W73&lt;&gt;"OK",1,0))</f>
        <v/>
      </c>
      <c r="AB73" s="11" t="str">
        <f aca="false">IF($A73="","",IF($V73&lt;0,1,0))</f>
        <v/>
      </c>
      <c r="AC73" s="43" t="str">
        <f aca="false">IF($A73="","",MAX(0,$AC72 + N($O73)))</f>
        <v/>
      </c>
      <c r="AD73" s="44" t="str">
        <f aca="false">IF($A73="","",MAX(0,$AD72 + IF(N($O73)&gt;0,$M73,0) - IF(N($O73)&lt;0,MIN($AD72 + IF(N($O73)&gt;0,$M73,0),(-N($O73))*IF(($AC72+MAX(N($O73),0))&gt;0,($AD72 + IF(N($O73)&gt;0,$M73,0))/($AC72+MAX(N($O73),0)),0)),0)))</f>
        <v/>
      </c>
      <c r="AE73" s="45" t="str">
        <f aca="false">IF($A73="","",IF($AC73&gt;0,$AD73/$AC73,""))</f>
        <v/>
      </c>
    </row>
    <row r="74" customFormat="false" ht="15" hidden="false" customHeight="true" outlineLevel="0" collapsed="false">
      <c r="A74" s="36"/>
      <c r="B74" s="37"/>
      <c r="C74" s="37"/>
      <c r="D74" s="37"/>
      <c r="E74" s="37"/>
      <c r="F74" s="37"/>
      <c r="G74" s="38"/>
      <c r="H74" s="38"/>
      <c r="I74" s="38"/>
      <c r="J74" s="39" t="str">
        <f aca="false">IF($A74="","",Controls!$C$12 + SUMIFS('Capital Ledger'!$C$6:$C$405,'Capital Ledger'!$A$6:$A$405,"&lt;="&amp;$A74) + SUM($T$6:T73) - SUM($L$6:L73))</f>
        <v/>
      </c>
      <c r="K74" s="39" t="str">
        <f aca="false">IF($A74="","",MIN($J74,IF(OR($F74="Confirmed bottom",$F74="Major bottom"),Controls!$C$13,IF($F74="RADAR bottom",IF(Controls!$C$16="Yes",Controls!$C$14,0),IF($F74="Weekly boost",Controls!$C$15,0)))))</f>
        <v/>
      </c>
      <c r="L74" s="38"/>
      <c r="M74" s="39" t="str">
        <f aca="false">IF($A74="","",MAX(0,$G74)+MAX(0,$L74))</f>
        <v/>
      </c>
      <c r="N74" s="38"/>
      <c r="O74" s="40"/>
      <c r="P74" s="39" t="str">
        <f aca="false">IF($A74="","",$N74*Controls!$C$21)</f>
        <v/>
      </c>
      <c r="Q74" s="39" t="str">
        <f aca="false">IF($A74="","",$N74*Controls!$C$22)</f>
        <v/>
      </c>
      <c r="R74" s="39" t="str">
        <f aca="false">IF($A74="","",$N74*Controls!$C$23)</f>
        <v/>
      </c>
      <c r="S74" s="38"/>
      <c r="T74" s="38"/>
      <c r="U74" s="38"/>
      <c r="V74" s="39" t="str">
        <f aca="false">IF($A74="","",$J74-$L74+$T74)</f>
        <v/>
      </c>
      <c r="W74" s="41" t="str">
        <f aca="false">IF($A74="","",IF(ABS($G74-($H74+$I74))&lt;0.01,"OK","Check"))</f>
        <v/>
      </c>
      <c r="X74" s="42"/>
      <c r="Y74" s="11" t="str">
        <f aca="false">IF($A74="","",IF($L74&gt;$K74,1,0))</f>
        <v/>
      </c>
      <c r="Z74" s="11" t="str">
        <f aca="false">IF($A74="","",IF($N74&gt;0,IF(ABS($N74-($S74+$T74+$U74))&gt;0.01,1,0),0))</f>
        <v/>
      </c>
      <c r="AA74" s="11" t="str">
        <f aca="false">IF($A74="","",IF($W74&lt;&gt;"OK",1,0))</f>
        <v/>
      </c>
      <c r="AB74" s="11" t="str">
        <f aca="false">IF($A74="","",IF($V74&lt;0,1,0))</f>
        <v/>
      </c>
      <c r="AC74" s="43" t="str">
        <f aca="false">IF($A74="","",MAX(0,$AC73 + N($O74)))</f>
        <v/>
      </c>
      <c r="AD74" s="44" t="str">
        <f aca="false">IF($A74="","",MAX(0,$AD73 + IF(N($O74)&gt;0,$M74,0) - IF(N($O74)&lt;0,MIN($AD73 + IF(N($O74)&gt;0,$M74,0),(-N($O74))*IF(($AC73+MAX(N($O74),0))&gt;0,($AD73 + IF(N($O74)&gt;0,$M74,0))/($AC73+MAX(N($O74),0)),0)),0)))</f>
        <v/>
      </c>
      <c r="AE74" s="45" t="str">
        <f aca="false">IF($A74="","",IF($AC74&gt;0,$AD74/$AC74,""))</f>
        <v/>
      </c>
    </row>
    <row r="75" customFormat="false" ht="15" hidden="false" customHeight="true" outlineLevel="0" collapsed="false">
      <c r="A75" s="46"/>
      <c r="B75" s="47"/>
      <c r="C75" s="47"/>
      <c r="D75" s="47"/>
      <c r="E75" s="47"/>
      <c r="F75" s="47"/>
      <c r="G75" s="48"/>
      <c r="H75" s="48"/>
      <c r="I75" s="48"/>
      <c r="J75" s="49" t="str">
        <f aca="false">IF($A75="","",Controls!$C$12 + SUMIFS('Capital Ledger'!$C$6:$C$405,'Capital Ledger'!$A$6:$A$405,"&lt;="&amp;$A75) + SUM($T$6:T74) - SUM($L$6:L74))</f>
        <v/>
      </c>
      <c r="K75" s="49" t="str">
        <f aca="false">IF($A75="","",MIN($J75,IF(OR($F75="Confirmed bottom",$F75="Major bottom"),Controls!$C$13,IF($F75="RADAR bottom",IF(Controls!$C$16="Yes",Controls!$C$14,0),IF($F75="Weekly boost",Controls!$C$15,0)))))</f>
        <v/>
      </c>
      <c r="L75" s="48"/>
      <c r="M75" s="49" t="str">
        <f aca="false">IF($A75="","",MAX(0,$G75)+MAX(0,$L75))</f>
        <v/>
      </c>
      <c r="N75" s="48"/>
      <c r="O75" s="50"/>
      <c r="P75" s="49" t="str">
        <f aca="false">IF($A75="","",$N75*Controls!$C$21)</f>
        <v/>
      </c>
      <c r="Q75" s="49" t="str">
        <f aca="false">IF($A75="","",$N75*Controls!$C$22)</f>
        <v/>
      </c>
      <c r="R75" s="49" t="str">
        <f aca="false">IF($A75="","",$N75*Controls!$C$23)</f>
        <v/>
      </c>
      <c r="S75" s="48"/>
      <c r="T75" s="48"/>
      <c r="U75" s="48"/>
      <c r="V75" s="49" t="str">
        <f aca="false">IF($A75="","",$J75-$L75+$T75)</f>
        <v/>
      </c>
      <c r="W75" s="51" t="str">
        <f aca="false">IF($A75="","",IF(ABS($G75-($H75+$I75))&lt;0.01,"OK","Check"))</f>
        <v/>
      </c>
      <c r="X75" s="52"/>
      <c r="Y75" s="11" t="str">
        <f aca="false">IF($A75="","",IF($L75&gt;$K75,1,0))</f>
        <v/>
      </c>
      <c r="Z75" s="11" t="str">
        <f aca="false">IF($A75="","",IF($N75&gt;0,IF(ABS($N75-($S75+$T75+$U75))&gt;0.01,1,0),0))</f>
        <v/>
      </c>
      <c r="AA75" s="11" t="str">
        <f aca="false">IF($A75="","",IF($W75&lt;&gt;"OK",1,0))</f>
        <v/>
      </c>
      <c r="AB75" s="11" t="str">
        <f aca="false">IF($A75="","",IF($V75&lt;0,1,0))</f>
        <v/>
      </c>
      <c r="AC75" s="43" t="str">
        <f aca="false">IF($A75="","",MAX(0,$AC74 + N($O75)))</f>
        <v/>
      </c>
      <c r="AD75" s="44" t="str">
        <f aca="false">IF($A75="","",MAX(0,$AD74 + IF(N($O75)&gt;0,$M75,0) - IF(N($O75)&lt;0,MIN($AD74 + IF(N($O75)&gt;0,$M75,0),(-N($O75))*IF(($AC74+MAX(N($O75),0))&gt;0,($AD74 + IF(N($O75)&gt;0,$M75,0))/($AC74+MAX(N($O75),0)),0)),0)))</f>
        <v/>
      </c>
      <c r="AE75" s="45" t="str">
        <f aca="false">IF($A75="","",IF($AC75&gt;0,$AD75/$AC75,""))</f>
        <v/>
      </c>
    </row>
    <row r="76" customFormat="false" ht="15" hidden="false" customHeight="true" outlineLevel="0" collapsed="false">
      <c r="A76" s="36"/>
      <c r="B76" s="37"/>
      <c r="C76" s="37"/>
      <c r="D76" s="37"/>
      <c r="E76" s="37"/>
      <c r="F76" s="37"/>
      <c r="G76" s="38"/>
      <c r="H76" s="38"/>
      <c r="I76" s="38"/>
      <c r="J76" s="39" t="str">
        <f aca="false">IF($A76="","",Controls!$C$12 + SUMIFS('Capital Ledger'!$C$6:$C$405,'Capital Ledger'!$A$6:$A$405,"&lt;="&amp;$A76) + SUM($T$6:T75) - SUM($L$6:L75))</f>
        <v/>
      </c>
      <c r="K76" s="39" t="str">
        <f aca="false">IF($A76="","",MIN($J76,IF(OR($F76="Confirmed bottom",$F76="Major bottom"),Controls!$C$13,IF($F76="RADAR bottom",IF(Controls!$C$16="Yes",Controls!$C$14,0),IF($F76="Weekly boost",Controls!$C$15,0)))))</f>
        <v/>
      </c>
      <c r="L76" s="38"/>
      <c r="M76" s="39" t="str">
        <f aca="false">IF($A76="","",MAX(0,$G76)+MAX(0,$L76))</f>
        <v/>
      </c>
      <c r="N76" s="38"/>
      <c r="O76" s="40"/>
      <c r="P76" s="39" t="str">
        <f aca="false">IF($A76="","",$N76*Controls!$C$21)</f>
        <v/>
      </c>
      <c r="Q76" s="39" t="str">
        <f aca="false">IF($A76="","",$N76*Controls!$C$22)</f>
        <v/>
      </c>
      <c r="R76" s="39" t="str">
        <f aca="false">IF($A76="","",$N76*Controls!$C$23)</f>
        <v/>
      </c>
      <c r="S76" s="38"/>
      <c r="T76" s="38"/>
      <c r="U76" s="38"/>
      <c r="V76" s="39" t="str">
        <f aca="false">IF($A76="","",$J76-$L76+$T76)</f>
        <v/>
      </c>
      <c r="W76" s="41" t="str">
        <f aca="false">IF($A76="","",IF(ABS($G76-($H76+$I76))&lt;0.01,"OK","Check"))</f>
        <v/>
      </c>
      <c r="X76" s="42"/>
      <c r="Y76" s="11" t="str">
        <f aca="false">IF($A76="","",IF($L76&gt;$K76,1,0))</f>
        <v/>
      </c>
      <c r="Z76" s="11" t="str">
        <f aca="false">IF($A76="","",IF($N76&gt;0,IF(ABS($N76-($S76+$T76+$U76))&gt;0.01,1,0),0))</f>
        <v/>
      </c>
      <c r="AA76" s="11" t="str">
        <f aca="false">IF($A76="","",IF($W76&lt;&gt;"OK",1,0))</f>
        <v/>
      </c>
      <c r="AB76" s="11" t="str">
        <f aca="false">IF($A76="","",IF($V76&lt;0,1,0))</f>
        <v/>
      </c>
      <c r="AC76" s="43" t="str">
        <f aca="false">IF($A76="","",MAX(0,$AC75 + N($O76)))</f>
        <v/>
      </c>
      <c r="AD76" s="44" t="str">
        <f aca="false">IF($A76="","",MAX(0,$AD75 + IF(N($O76)&gt;0,$M76,0) - IF(N($O76)&lt;0,MIN($AD75 + IF(N($O76)&gt;0,$M76,0),(-N($O76))*IF(($AC75+MAX(N($O76),0))&gt;0,($AD75 + IF(N($O76)&gt;0,$M76,0))/($AC75+MAX(N($O76),0)),0)),0)))</f>
        <v/>
      </c>
      <c r="AE76" s="45" t="str">
        <f aca="false">IF($A76="","",IF($AC76&gt;0,$AD76/$AC76,""))</f>
        <v/>
      </c>
    </row>
    <row r="77" customFormat="false" ht="15" hidden="false" customHeight="true" outlineLevel="0" collapsed="false">
      <c r="A77" s="46"/>
      <c r="B77" s="47"/>
      <c r="C77" s="47"/>
      <c r="D77" s="47"/>
      <c r="E77" s="47"/>
      <c r="F77" s="47"/>
      <c r="G77" s="48"/>
      <c r="H77" s="48"/>
      <c r="I77" s="48"/>
      <c r="J77" s="49" t="str">
        <f aca="false">IF($A77="","",Controls!$C$12 + SUMIFS('Capital Ledger'!$C$6:$C$405,'Capital Ledger'!$A$6:$A$405,"&lt;="&amp;$A77) + SUM($T$6:T76) - SUM($L$6:L76))</f>
        <v/>
      </c>
      <c r="K77" s="49" t="str">
        <f aca="false">IF($A77="","",MIN($J77,IF(OR($F77="Confirmed bottom",$F77="Major bottom"),Controls!$C$13,IF($F77="RADAR bottom",IF(Controls!$C$16="Yes",Controls!$C$14,0),IF($F77="Weekly boost",Controls!$C$15,0)))))</f>
        <v/>
      </c>
      <c r="L77" s="48"/>
      <c r="M77" s="49" t="str">
        <f aca="false">IF($A77="","",MAX(0,$G77)+MAX(0,$L77))</f>
        <v/>
      </c>
      <c r="N77" s="48"/>
      <c r="O77" s="50"/>
      <c r="P77" s="49" t="str">
        <f aca="false">IF($A77="","",$N77*Controls!$C$21)</f>
        <v/>
      </c>
      <c r="Q77" s="49" t="str">
        <f aca="false">IF($A77="","",$N77*Controls!$C$22)</f>
        <v/>
      </c>
      <c r="R77" s="49" t="str">
        <f aca="false">IF($A77="","",$N77*Controls!$C$23)</f>
        <v/>
      </c>
      <c r="S77" s="48"/>
      <c r="T77" s="48"/>
      <c r="U77" s="48"/>
      <c r="V77" s="49" t="str">
        <f aca="false">IF($A77="","",$J77-$L77+$T77)</f>
        <v/>
      </c>
      <c r="W77" s="51" t="str">
        <f aca="false">IF($A77="","",IF(ABS($G77-($H77+$I77))&lt;0.01,"OK","Check"))</f>
        <v/>
      </c>
      <c r="X77" s="52"/>
      <c r="Y77" s="11" t="str">
        <f aca="false">IF($A77="","",IF($L77&gt;$K77,1,0))</f>
        <v/>
      </c>
      <c r="Z77" s="11" t="str">
        <f aca="false">IF($A77="","",IF($N77&gt;0,IF(ABS($N77-($S77+$T77+$U77))&gt;0.01,1,0),0))</f>
        <v/>
      </c>
      <c r="AA77" s="11" t="str">
        <f aca="false">IF($A77="","",IF($W77&lt;&gt;"OK",1,0))</f>
        <v/>
      </c>
      <c r="AB77" s="11" t="str">
        <f aca="false">IF($A77="","",IF($V77&lt;0,1,0))</f>
        <v/>
      </c>
      <c r="AC77" s="43" t="str">
        <f aca="false">IF($A77="","",MAX(0,$AC76 + N($O77)))</f>
        <v/>
      </c>
      <c r="AD77" s="44" t="str">
        <f aca="false">IF($A77="","",MAX(0,$AD76 + IF(N($O77)&gt;0,$M77,0) - IF(N($O77)&lt;0,MIN($AD76 + IF(N($O77)&gt;0,$M77,0),(-N($O77))*IF(($AC76+MAX(N($O77),0))&gt;0,($AD76 + IF(N($O77)&gt;0,$M77,0))/($AC76+MAX(N($O77),0)),0)),0)))</f>
        <v/>
      </c>
      <c r="AE77" s="45" t="str">
        <f aca="false">IF($A77="","",IF($AC77&gt;0,$AD77/$AC77,""))</f>
        <v/>
      </c>
    </row>
    <row r="78" customFormat="false" ht="15" hidden="false" customHeight="true" outlineLevel="0" collapsed="false">
      <c r="A78" s="36"/>
      <c r="B78" s="37"/>
      <c r="C78" s="37"/>
      <c r="D78" s="37"/>
      <c r="E78" s="37"/>
      <c r="F78" s="37"/>
      <c r="G78" s="38"/>
      <c r="H78" s="38"/>
      <c r="I78" s="38"/>
      <c r="J78" s="39" t="str">
        <f aca="false">IF($A78="","",Controls!$C$12 + SUMIFS('Capital Ledger'!$C$6:$C$405,'Capital Ledger'!$A$6:$A$405,"&lt;="&amp;$A78) + SUM($T$6:T77) - SUM($L$6:L77))</f>
        <v/>
      </c>
      <c r="K78" s="39" t="str">
        <f aca="false">IF($A78="","",MIN($J78,IF(OR($F78="Confirmed bottom",$F78="Major bottom"),Controls!$C$13,IF($F78="RADAR bottom",IF(Controls!$C$16="Yes",Controls!$C$14,0),IF($F78="Weekly boost",Controls!$C$15,0)))))</f>
        <v/>
      </c>
      <c r="L78" s="38"/>
      <c r="M78" s="39" t="str">
        <f aca="false">IF($A78="","",MAX(0,$G78)+MAX(0,$L78))</f>
        <v/>
      </c>
      <c r="N78" s="38"/>
      <c r="O78" s="40"/>
      <c r="P78" s="39" t="str">
        <f aca="false">IF($A78="","",$N78*Controls!$C$21)</f>
        <v/>
      </c>
      <c r="Q78" s="39" t="str">
        <f aca="false">IF($A78="","",$N78*Controls!$C$22)</f>
        <v/>
      </c>
      <c r="R78" s="39" t="str">
        <f aca="false">IF($A78="","",$N78*Controls!$C$23)</f>
        <v/>
      </c>
      <c r="S78" s="38"/>
      <c r="T78" s="38"/>
      <c r="U78" s="38"/>
      <c r="V78" s="39" t="str">
        <f aca="false">IF($A78="","",$J78-$L78+$T78)</f>
        <v/>
      </c>
      <c r="W78" s="41" t="str">
        <f aca="false">IF($A78="","",IF(ABS($G78-($H78+$I78))&lt;0.01,"OK","Check"))</f>
        <v/>
      </c>
      <c r="X78" s="42"/>
      <c r="Y78" s="11" t="str">
        <f aca="false">IF($A78="","",IF($L78&gt;$K78,1,0))</f>
        <v/>
      </c>
      <c r="Z78" s="11" t="str">
        <f aca="false">IF($A78="","",IF($N78&gt;0,IF(ABS($N78-($S78+$T78+$U78))&gt;0.01,1,0),0))</f>
        <v/>
      </c>
      <c r="AA78" s="11" t="str">
        <f aca="false">IF($A78="","",IF($W78&lt;&gt;"OK",1,0))</f>
        <v/>
      </c>
      <c r="AB78" s="11" t="str">
        <f aca="false">IF($A78="","",IF($V78&lt;0,1,0))</f>
        <v/>
      </c>
      <c r="AC78" s="43" t="str">
        <f aca="false">IF($A78="","",MAX(0,$AC77 + N($O78)))</f>
        <v/>
      </c>
      <c r="AD78" s="44" t="str">
        <f aca="false">IF($A78="","",MAX(0,$AD77 + IF(N($O78)&gt;0,$M78,0) - IF(N($O78)&lt;0,MIN($AD77 + IF(N($O78)&gt;0,$M78,0),(-N($O78))*IF(($AC77+MAX(N($O78),0))&gt;0,($AD77 + IF(N($O78)&gt;0,$M78,0))/($AC77+MAX(N($O78),0)),0)),0)))</f>
        <v/>
      </c>
      <c r="AE78" s="45" t="str">
        <f aca="false">IF($A78="","",IF($AC78&gt;0,$AD78/$AC78,""))</f>
        <v/>
      </c>
    </row>
    <row r="79" customFormat="false" ht="15" hidden="false" customHeight="true" outlineLevel="0" collapsed="false">
      <c r="A79" s="46"/>
      <c r="B79" s="47"/>
      <c r="C79" s="47"/>
      <c r="D79" s="47"/>
      <c r="E79" s="47"/>
      <c r="F79" s="47"/>
      <c r="G79" s="48"/>
      <c r="H79" s="48"/>
      <c r="I79" s="48"/>
      <c r="J79" s="49" t="str">
        <f aca="false">IF($A79="","",Controls!$C$12 + SUMIFS('Capital Ledger'!$C$6:$C$405,'Capital Ledger'!$A$6:$A$405,"&lt;="&amp;$A79) + SUM($T$6:T78) - SUM($L$6:L78))</f>
        <v/>
      </c>
      <c r="K79" s="49" t="str">
        <f aca="false">IF($A79="","",MIN($J79,IF(OR($F79="Confirmed bottom",$F79="Major bottom"),Controls!$C$13,IF($F79="RADAR bottom",IF(Controls!$C$16="Yes",Controls!$C$14,0),IF($F79="Weekly boost",Controls!$C$15,0)))))</f>
        <v/>
      </c>
      <c r="L79" s="48"/>
      <c r="M79" s="49" t="str">
        <f aca="false">IF($A79="","",MAX(0,$G79)+MAX(0,$L79))</f>
        <v/>
      </c>
      <c r="N79" s="48"/>
      <c r="O79" s="50"/>
      <c r="P79" s="49" t="str">
        <f aca="false">IF($A79="","",$N79*Controls!$C$21)</f>
        <v/>
      </c>
      <c r="Q79" s="49" t="str">
        <f aca="false">IF($A79="","",$N79*Controls!$C$22)</f>
        <v/>
      </c>
      <c r="R79" s="49" t="str">
        <f aca="false">IF($A79="","",$N79*Controls!$C$23)</f>
        <v/>
      </c>
      <c r="S79" s="48"/>
      <c r="T79" s="48"/>
      <c r="U79" s="48"/>
      <c r="V79" s="49" t="str">
        <f aca="false">IF($A79="","",$J79-$L79+$T79)</f>
        <v/>
      </c>
      <c r="W79" s="51" t="str">
        <f aca="false">IF($A79="","",IF(ABS($G79-($H79+$I79))&lt;0.01,"OK","Check"))</f>
        <v/>
      </c>
      <c r="X79" s="52"/>
      <c r="Y79" s="11" t="str">
        <f aca="false">IF($A79="","",IF($L79&gt;$K79,1,0))</f>
        <v/>
      </c>
      <c r="Z79" s="11" t="str">
        <f aca="false">IF($A79="","",IF($N79&gt;0,IF(ABS($N79-($S79+$T79+$U79))&gt;0.01,1,0),0))</f>
        <v/>
      </c>
      <c r="AA79" s="11" t="str">
        <f aca="false">IF($A79="","",IF($W79&lt;&gt;"OK",1,0))</f>
        <v/>
      </c>
      <c r="AB79" s="11" t="str">
        <f aca="false">IF($A79="","",IF($V79&lt;0,1,0))</f>
        <v/>
      </c>
      <c r="AC79" s="43" t="str">
        <f aca="false">IF($A79="","",MAX(0,$AC78 + N($O79)))</f>
        <v/>
      </c>
      <c r="AD79" s="44" t="str">
        <f aca="false">IF($A79="","",MAX(0,$AD78 + IF(N($O79)&gt;0,$M79,0) - IF(N($O79)&lt;0,MIN($AD78 + IF(N($O79)&gt;0,$M79,0),(-N($O79))*IF(($AC78+MAX(N($O79),0))&gt;0,($AD78 + IF(N($O79)&gt;0,$M79,0))/($AC78+MAX(N($O79),0)),0)),0)))</f>
        <v/>
      </c>
      <c r="AE79" s="45" t="str">
        <f aca="false">IF($A79="","",IF($AC79&gt;0,$AD79/$AC79,""))</f>
        <v/>
      </c>
    </row>
    <row r="80" customFormat="false" ht="15" hidden="false" customHeight="true" outlineLevel="0" collapsed="false">
      <c r="A80" s="36"/>
      <c r="B80" s="37"/>
      <c r="C80" s="37"/>
      <c r="D80" s="37"/>
      <c r="E80" s="37"/>
      <c r="F80" s="37"/>
      <c r="G80" s="38"/>
      <c r="H80" s="38"/>
      <c r="I80" s="38"/>
      <c r="J80" s="39" t="str">
        <f aca="false">IF($A80="","",Controls!$C$12 + SUMIFS('Capital Ledger'!$C$6:$C$405,'Capital Ledger'!$A$6:$A$405,"&lt;="&amp;$A80) + SUM($T$6:T79) - SUM($L$6:L79))</f>
        <v/>
      </c>
      <c r="K80" s="39" t="str">
        <f aca="false">IF($A80="","",MIN($J80,IF(OR($F80="Confirmed bottom",$F80="Major bottom"),Controls!$C$13,IF($F80="RADAR bottom",IF(Controls!$C$16="Yes",Controls!$C$14,0),IF($F80="Weekly boost",Controls!$C$15,0)))))</f>
        <v/>
      </c>
      <c r="L80" s="38"/>
      <c r="M80" s="39" t="str">
        <f aca="false">IF($A80="","",MAX(0,$G80)+MAX(0,$L80))</f>
        <v/>
      </c>
      <c r="N80" s="38"/>
      <c r="O80" s="40"/>
      <c r="P80" s="39" t="str">
        <f aca="false">IF($A80="","",$N80*Controls!$C$21)</f>
        <v/>
      </c>
      <c r="Q80" s="39" t="str">
        <f aca="false">IF($A80="","",$N80*Controls!$C$22)</f>
        <v/>
      </c>
      <c r="R80" s="39" t="str">
        <f aca="false">IF($A80="","",$N80*Controls!$C$23)</f>
        <v/>
      </c>
      <c r="S80" s="38"/>
      <c r="T80" s="38"/>
      <c r="U80" s="38"/>
      <c r="V80" s="39" t="str">
        <f aca="false">IF($A80="","",$J80-$L80+$T80)</f>
        <v/>
      </c>
      <c r="W80" s="41" t="str">
        <f aca="false">IF($A80="","",IF(ABS($G80-($H80+$I80))&lt;0.01,"OK","Check"))</f>
        <v/>
      </c>
      <c r="X80" s="42"/>
      <c r="Y80" s="11" t="str">
        <f aca="false">IF($A80="","",IF($L80&gt;$K80,1,0))</f>
        <v/>
      </c>
      <c r="Z80" s="11" t="str">
        <f aca="false">IF($A80="","",IF($N80&gt;0,IF(ABS($N80-($S80+$T80+$U80))&gt;0.01,1,0),0))</f>
        <v/>
      </c>
      <c r="AA80" s="11" t="str">
        <f aca="false">IF($A80="","",IF($W80&lt;&gt;"OK",1,0))</f>
        <v/>
      </c>
      <c r="AB80" s="11" t="str">
        <f aca="false">IF($A80="","",IF($V80&lt;0,1,0))</f>
        <v/>
      </c>
      <c r="AC80" s="43" t="str">
        <f aca="false">IF($A80="","",MAX(0,$AC79 + N($O80)))</f>
        <v/>
      </c>
      <c r="AD80" s="44" t="str">
        <f aca="false">IF($A80="","",MAX(0,$AD79 + IF(N($O80)&gt;0,$M80,0) - IF(N($O80)&lt;0,MIN($AD79 + IF(N($O80)&gt;0,$M80,0),(-N($O80))*IF(($AC79+MAX(N($O80),0))&gt;0,($AD79 + IF(N($O80)&gt;0,$M80,0))/($AC79+MAX(N($O80),0)),0)),0)))</f>
        <v/>
      </c>
      <c r="AE80" s="45" t="str">
        <f aca="false">IF($A80="","",IF($AC80&gt;0,$AD80/$AC80,""))</f>
        <v/>
      </c>
    </row>
    <row r="81" customFormat="false" ht="15" hidden="false" customHeight="true" outlineLevel="0" collapsed="false">
      <c r="A81" s="46"/>
      <c r="B81" s="47"/>
      <c r="C81" s="47"/>
      <c r="D81" s="47"/>
      <c r="E81" s="47"/>
      <c r="F81" s="47"/>
      <c r="G81" s="48"/>
      <c r="H81" s="48"/>
      <c r="I81" s="48"/>
      <c r="J81" s="49" t="str">
        <f aca="false">IF($A81="","",Controls!$C$12 + SUMIFS('Capital Ledger'!$C$6:$C$405,'Capital Ledger'!$A$6:$A$405,"&lt;="&amp;$A81) + SUM($T$6:T80) - SUM($L$6:L80))</f>
        <v/>
      </c>
      <c r="K81" s="49" t="str">
        <f aca="false">IF($A81="","",MIN($J81,IF(OR($F81="Confirmed bottom",$F81="Major bottom"),Controls!$C$13,IF($F81="RADAR bottom",IF(Controls!$C$16="Yes",Controls!$C$14,0),IF($F81="Weekly boost",Controls!$C$15,0)))))</f>
        <v/>
      </c>
      <c r="L81" s="48"/>
      <c r="M81" s="49" t="str">
        <f aca="false">IF($A81="","",MAX(0,$G81)+MAX(0,$L81))</f>
        <v/>
      </c>
      <c r="N81" s="48"/>
      <c r="O81" s="50"/>
      <c r="P81" s="49" t="str">
        <f aca="false">IF($A81="","",$N81*Controls!$C$21)</f>
        <v/>
      </c>
      <c r="Q81" s="49" t="str">
        <f aca="false">IF($A81="","",$N81*Controls!$C$22)</f>
        <v/>
      </c>
      <c r="R81" s="49" t="str">
        <f aca="false">IF($A81="","",$N81*Controls!$C$23)</f>
        <v/>
      </c>
      <c r="S81" s="48"/>
      <c r="T81" s="48"/>
      <c r="U81" s="48"/>
      <c r="V81" s="49" t="str">
        <f aca="false">IF($A81="","",$J81-$L81+$T81)</f>
        <v/>
      </c>
      <c r="W81" s="51" t="str">
        <f aca="false">IF($A81="","",IF(ABS($G81-($H81+$I81))&lt;0.01,"OK","Check"))</f>
        <v/>
      </c>
      <c r="X81" s="52"/>
      <c r="Y81" s="11" t="str">
        <f aca="false">IF($A81="","",IF($L81&gt;$K81,1,0))</f>
        <v/>
      </c>
      <c r="Z81" s="11" t="str">
        <f aca="false">IF($A81="","",IF($N81&gt;0,IF(ABS($N81-($S81+$T81+$U81))&gt;0.01,1,0),0))</f>
        <v/>
      </c>
      <c r="AA81" s="11" t="str">
        <f aca="false">IF($A81="","",IF($W81&lt;&gt;"OK",1,0))</f>
        <v/>
      </c>
      <c r="AB81" s="11" t="str">
        <f aca="false">IF($A81="","",IF($V81&lt;0,1,0))</f>
        <v/>
      </c>
      <c r="AC81" s="43" t="str">
        <f aca="false">IF($A81="","",MAX(0,$AC80 + N($O81)))</f>
        <v/>
      </c>
      <c r="AD81" s="44" t="str">
        <f aca="false">IF($A81="","",MAX(0,$AD80 + IF(N($O81)&gt;0,$M81,0) - IF(N($O81)&lt;0,MIN($AD80 + IF(N($O81)&gt;0,$M81,0),(-N($O81))*IF(($AC80+MAX(N($O81),0))&gt;0,($AD80 + IF(N($O81)&gt;0,$M81,0))/($AC80+MAX(N($O81),0)),0)),0)))</f>
        <v/>
      </c>
      <c r="AE81" s="45" t="str">
        <f aca="false">IF($A81="","",IF($AC81&gt;0,$AD81/$AC81,""))</f>
        <v/>
      </c>
    </row>
    <row r="82" customFormat="false" ht="15" hidden="false" customHeight="true" outlineLevel="0" collapsed="false">
      <c r="A82" s="36"/>
      <c r="B82" s="37"/>
      <c r="C82" s="37"/>
      <c r="D82" s="37"/>
      <c r="E82" s="37"/>
      <c r="F82" s="37"/>
      <c r="G82" s="38"/>
      <c r="H82" s="38"/>
      <c r="I82" s="38"/>
      <c r="J82" s="39" t="str">
        <f aca="false">IF($A82="","",Controls!$C$12 + SUMIFS('Capital Ledger'!$C$6:$C$405,'Capital Ledger'!$A$6:$A$405,"&lt;="&amp;$A82) + SUM($T$6:T81) - SUM($L$6:L81))</f>
        <v/>
      </c>
      <c r="K82" s="39" t="str">
        <f aca="false">IF($A82="","",MIN($J82,IF(OR($F82="Confirmed bottom",$F82="Major bottom"),Controls!$C$13,IF($F82="RADAR bottom",IF(Controls!$C$16="Yes",Controls!$C$14,0),IF($F82="Weekly boost",Controls!$C$15,0)))))</f>
        <v/>
      </c>
      <c r="L82" s="38"/>
      <c r="M82" s="39" t="str">
        <f aca="false">IF($A82="","",MAX(0,$G82)+MAX(0,$L82))</f>
        <v/>
      </c>
      <c r="N82" s="38"/>
      <c r="O82" s="40"/>
      <c r="P82" s="39" t="str">
        <f aca="false">IF($A82="","",$N82*Controls!$C$21)</f>
        <v/>
      </c>
      <c r="Q82" s="39" t="str">
        <f aca="false">IF($A82="","",$N82*Controls!$C$22)</f>
        <v/>
      </c>
      <c r="R82" s="39" t="str">
        <f aca="false">IF($A82="","",$N82*Controls!$C$23)</f>
        <v/>
      </c>
      <c r="S82" s="38"/>
      <c r="T82" s="38"/>
      <c r="U82" s="38"/>
      <c r="V82" s="39" t="str">
        <f aca="false">IF($A82="","",$J82-$L82+$T82)</f>
        <v/>
      </c>
      <c r="W82" s="41" t="str">
        <f aca="false">IF($A82="","",IF(ABS($G82-($H82+$I82))&lt;0.01,"OK","Check"))</f>
        <v/>
      </c>
      <c r="X82" s="42"/>
      <c r="Y82" s="11" t="str">
        <f aca="false">IF($A82="","",IF($L82&gt;$K82,1,0))</f>
        <v/>
      </c>
      <c r="Z82" s="11" t="str">
        <f aca="false">IF($A82="","",IF($N82&gt;0,IF(ABS($N82-($S82+$T82+$U82))&gt;0.01,1,0),0))</f>
        <v/>
      </c>
      <c r="AA82" s="11" t="str">
        <f aca="false">IF($A82="","",IF($W82&lt;&gt;"OK",1,0))</f>
        <v/>
      </c>
      <c r="AB82" s="11" t="str">
        <f aca="false">IF($A82="","",IF($V82&lt;0,1,0))</f>
        <v/>
      </c>
      <c r="AC82" s="43" t="str">
        <f aca="false">IF($A82="","",MAX(0,$AC81 + N($O82)))</f>
        <v/>
      </c>
      <c r="AD82" s="44" t="str">
        <f aca="false">IF($A82="","",MAX(0,$AD81 + IF(N($O82)&gt;0,$M82,0) - IF(N($O82)&lt;0,MIN($AD81 + IF(N($O82)&gt;0,$M82,0),(-N($O82))*IF(($AC81+MAX(N($O82),0))&gt;0,($AD81 + IF(N($O82)&gt;0,$M82,0))/($AC81+MAX(N($O82),0)),0)),0)))</f>
        <v/>
      </c>
      <c r="AE82" s="45" t="str">
        <f aca="false">IF($A82="","",IF($AC82&gt;0,$AD82/$AC82,""))</f>
        <v/>
      </c>
    </row>
    <row r="83" customFormat="false" ht="15" hidden="false" customHeight="true" outlineLevel="0" collapsed="false">
      <c r="A83" s="46"/>
      <c r="B83" s="47"/>
      <c r="C83" s="47"/>
      <c r="D83" s="47"/>
      <c r="E83" s="47"/>
      <c r="F83" s="47"/>
      <c r="G83" s="48"/>
      <c r="H83" s="48"/>
      <c r="I83" s="48"/>
      <c r="J83" s="49" t="str">
        <f aca="false">IF($A83="","",Controls!$C$12 + SUMIFS('Capital Ledger'!$C$6:$C$405,'Capital Ledger'!$A$6:$A$405,"&lt;="&amp;$A83) + SUM($T$6:T82) - SUM($L$6:L82))</f>
        <v/>
      </c>
      <c r="K83" s="49" t="str">
        <f aca="false">IF($A83="","",MIN($J83,IF(OR($F83="Confirmed bottom",$F83="Major bottom"),Controls!$C$13,IF($F83="RADAR bottom",IF(Controls!$C$16="Yes",Controls!$C$14,0),IF($F83="Weekly boost",Controls!$C$15,0)))))</f>
        <v/>
      </c>
      <c r="L83" s="48"/>
      <c r="M83" s="49" t="str">
        <f aca="false">IF($A83="","",MAX(0,$G83)+MAX(0,$L83))</f>
        <v/>
      </c>
      <c r="N83" s="48"/>
      <c r="O83" s="50"/>
      <c r="P83" s="49" t="str">
        <f aca="false">IF($A83="","",$N83*Controls!$C$21)</f>
        <v/>
      </c>
      <c r="Q83" s="49" t="str">
        <f aca="false">IF($A83="","",$N83*Controls!$C$22)</f>
        <v/>
      </c>
      <c r="R83" s="49" t="str">
        <f aca="false">IF($A83="","",$N83*Controls!$C$23)</f>
        <v/>
      </c>
      <c r="S83" s="48"/>
      <c r="T83" s="48"/>
      <c r="U83" s="48"/>
      <c r="V83" s="49" t="str">
        <f aca="false">IF($A83="","",$J83-$L83+$T83)</f>
        <v/>
      </c>
      <c r="W83" s="51" t="str">
        <f aca="false">IF($A83="","",IF(ABS($G83-($H83+$I83))&lt;0.01,"OK","Check"))</f>
        <v/>
      </c>
      <c r="X83" s="52"/>
      <c r="Y83" s="11" t="str">
        <f aca="false">IF($A83="","",IF($L83&gt;$K83,1,0))</f>
        <v/>
      </c>
      <c r="Z83" s="11" t="str">
        <f aca="false">IF($A83="","",IF($N83&gt;0,IF(ABS($N83-($S83+$T83+$U83))&gt;0.01,1,0),0))</f>
        <v/>
      </c>
      <c r="AA83" s="11" t="str">
        <f aca="false">IF($A83="","",IF($W83&lt;&gt;"OK",1,0))</f>
        <v/>
      </c>
      <c r="AB83" s="11" t="str">
        <f aca="false">IF($A83="","",IF($V83&lt;0,1,0))</f>
        <v/>
      </c>
      <c r="AC83" s="43" t="str">
        <f aca="false">IF($A83="","",MAX(0,$AC82 + N($O83)))</f>
        <v/>
      </c>
      <c r="AD83" s="44" t="str">
        <f aca="false">IF($A83="","",MAX(0,$AD82 + IF(N($O83)&gt;0,$M83,0) - IF(N($O83)&lt;0,MIN($AD82 + IF(N($O83)&gt;0,$M83,0),(-N($O83))*IF(($AC82+MAX(N($O83),0))&gt;0,($AD82 + IF(N($O83)&gt;0,$M83,0))/($AC82+MAX(N($O83),0)),0)),0)))</f>
        <v/>
      </c>
      <c r="AE83" s="45" t="str">
        <f aca="false">IF($A83="","",IF($AC83&gt;0,$AD83/$AC83,""))</f>
        <v/>
      </c>
    </row>
    <row r="84" customFormat="false" ht="15" hidden="false" customHeight="true" outlineLevel="0" collapsed="false">
      <c r="A84" s="36"/>
      <c r="B84" s="37"/>
      <c r="C84" s="37"/>
      <c r="D84" s="37"/>
      <c r="E84" s="37"/>
      <c r="F84" s="37"/>
      <c r="G84" s="38"/>
      <c r="H84" s="38"/>
      <c r="I84" s="38"/>
      <c r="J84" s="39" t="str">
        <f aca="false">IF($A84="","",Controls!$C$12 + SUMIFS('Capital Ledger'!$C$6:$C$405,'Capital Ledger'!$A$6:$A$405,"&lt;="&amp;$A84) + SUM($T$6:T83) - SUM($L$6:L83))</f>
        <v/>
      </c>
      <c r="K84" s="39" t="str">
        <f aca="false">IF($A84="","",MIN($J84,IF(OR($F84="Confirmed bottom",$F84="Major bottom"),Controls!$C$13,IF($F84="RADAR bottom",IF(Controls!$C$16="Yes",Controls!$C$14,0),IF($F84="Weekly boost",Controls!$C$15,0)))))</f>
        <v/>
      </c>
      <c r="L84" s="38"/>
      <c r="M84" s="39" t="str">
        <f aca="false">IF($A84="","",MAX(0,$G84)+MAX(0,$L84))</f>
        <v/>
      </c>
      <c r="N84" s="38"/>
      <c r="O84" s="40"/>
      <c r="P84" s="39" t="str">
        <f aca="false">IF($A84="","",$N84*Controls!$C$21)</f>
        <v/>
      </c>
      <c r="Q84" s="39" t="str">
        <f aca="false">IF($A84="","",$N84*Controls!$C$22)</f>
        <v/>
      </c>
      <c r="R84" s="39" t="str">
        <f aca="false">IF($A84="","",$N84*Controls!$C$23)</f>
        <v/>
      </c>
      <c r="S84" s="38"/>
      <c r="T84" s="38"/>
      <c r="U84" s="38"/>
      <c r="V84" s="39" t="str">
        <f aca="false">IF($A84="","",$J84-$L84+$T84)</f>
        <v/>
      </c>
      <c r="W84" s="41" t="str">
        <f aca="false">IF($A84="","",IF(ABS($G84-($H84+$I84))&lt;0.01,"OK","Check"))</f>
        <v/>
      </c>
      <c r="X84" s="42"/>
      <c r="Y84" s="11" t="str">
        <f aca="false">IF($A84="","",IF($L84&gt;$K84,1,0))</f>
        <v/>
      </c>
      <c r="Z84" s="11" t="str">
        <f aca="false">IF($A84="","",IF($N84&gt;0,IF(ABS($N84-($S84+$T84+$U84))&gt;0.01,1,0),0))</f>
        <v/>
      </c>
      <c r="AA84" s="11" t="str">
        <f aca="false">IF($A84="","",IF($W84&lt;&gt;"OK",1,0))</f>
        <v/>
      </c>
      <c r="AB84" s="11" t="str">
        <f aca="false">IF($A84="","",IF($V84&lt;0,1,0))</f>
        <v/>
      </c>
      <c r="AC84" s="43" t="str">
        <f aca="false">IF($A84="","",MAX(0,$AC83 + N($O84)))</f>
        <v/>
      </c>
      <c r="AD84" s="44" t="str">
        <f aca="false">IF($A84="","",MAX(0,$AD83 + IF(N($O84)&gt;0,$M84,0) - IF(N($O84)&lt;0,MIN($AD83 + IF(N($O84)&gt;0,$M84,0),(-N($O84))*IF(($AC83+MAX(N($O84),0))&gt;0,($AD83 + IF(N($O84)&gt;0,$M84,0))/($AC83+MAX(N($O84),0)),0)),0)))</f>
        <v/>
      </c>
      <c r="AE84" s="45" t="str">
        <f aca="false">IF($A84="","",IF($AC84&gt;0,$AD84/$AC84,""))</f>
        <v/>
      </c>
    </row>
    <row r="85" customFormat="false" ht="15" hidden="false" customHeight="true" outlineLevel="0" collapsed="false">
      <c r="A85" s="46"/>
      <c r="B85" s="47"/>
      <c r="C85" s="47"/>
      <c r="D85" s="47"/>
      <c r="E85" s="47"/>
      <c r="F85" s="47"/>
      <c r="G85" s="48"/>
      <c r="H85" s="48"/>
      <c r="I85" s="48"/>
      <c r="J85" s="49" t="str">
        <f aca="false">IF($A85="","",Controls!$C$12 + SUMIFS('Capital Ledger'!$C$6:$C$405,'Capital Ledger'!$A$6:$A$405,"&lt;="&amp;$A85) + SUM($T$6:T84) - SUM($L$6:L84))</f>
        <v/>
      </c>
      <c r="K85" s="49" t="str">
        <f aca="false">IF($A85="","",MIN($J85,IF(OR($F85="Confirmed bottom",$F85="Major bottom"),Controls!$C$13,IF($F85="RADAR bottom",IF(Controls!$C$16="Yes",Controls!$C$14,0),IF($F85="Weekly boost",Controls!$C$15,0)))))</f>
        <v/>
      </c>
      <c r="L85" s="48"/>
      <c r="M85" s="49" t="str">
        <f aca="false">IF($A85="","",MAX(0,$G85)+MAX(0,$L85))</f>
        <v/>
      </c>
      <c r="N85" s="48"/>
      <c r="O85" s="50"/>
      <c r="P85" s="49" t="str">
        <f aca="false">IF($A85="","",$N85*Controls!$C$21)</f>
        <v/>
      </c>
      <c r="Q85" s="49" t="str">
        <f aca="false">IF($A85="","",$N85*Controls!$C$22)</f>
        <v/>
      </c>
      <c r="R85" s="49" t="str">
        <f aca="false">IF($A85="","",$N85*Controls!$C$23)</f>
        <v/>
      </c>
      <c r="S85" s="48"/>
      <c r="T85" s="48"/>
      <c r="U85" s="48"/>
      <c r="V85" s="49" t="str">
        <f aca="false">IF($A85="","",$J85-$L85+$T85)</f>
        <v/>
      </c>
      <c r="W85" s="51" t="str">
        <f aca="false">IF($A85="","",IF(ABS($G85-($H85+$I85))&lt;0.01,"OK","Check"))</f>
        <v/>
      </c>
      <c r="X85" s="52"/>
      <c r="Y85" s="11" t="str">
        <f aca="false">IF($A85="","",IF($L85&gt;$K85,1,0))</f>
        <v/>
      </c>
      <c r="Z85" s="11" t="str">
        <f aca="false">IF($A85="","",IF($N85&gt;0,IF(ABS($N85-($S85+$T85+$U85))&gt;0.01,1,0),0))</f>
        <v/>
      </c>
      <c r="AA85" s="11" t="str">
        <f aca="false">IF($A85="","",IF($W85&lt;&gt;"OK",1,0))</f>
        <v/>
      </c>
      <c r="AB85" s="11" t="str">
        <f aca="false">IF($A85="","",IF($V85&lt;0,1,0))</f>
        <v/>
      </c>
      <c r="AC85" s="43" t="str">
        <f aca="false">IF($A85="","",MAX(0,$AC84 + N($O85)))</f>
        <v/>
      </c>
      <c r="AD85" s="44" t="str">
        <f aca="false">IF($A85="","",MAX(0,$AD84 + IF(N($O85)&gt;0,$M85,0) - IF(N($O85)&lt;0,MIN($AD84 + IF(N($O85)&gt;0,$M85,0),(-N($O85))*IF(($AC84+MAX(N($O85),0))&gt;0,($AD84 + IF(N($O85)&gt;0,$M85,0))/($AC84+MAX(N($O85),0)),0)),0)))</f>
        <v/>
      </c>
      <c r="AE85" s="45" t="str">
        <f aca="false">IF($A85="","",IF($AC85&gt;0,$AD85/$AC85,""))</f>
        <v/>
      </c>
    </row>
    <row r="86" customFormat="false" ht="15" hidden="false" customHeight="true" outlineLevel="0" collapsed="false">
      <c r="A86" s="36"/>
      <c r="B86" s="37"/>
      <c r="C86" s="37"/>
      <c r="D86" s="37"/>
      <c r="E86" s="37"/>
      <c r="F86" s="37"/>
      <c r="G86" s="38"/>
      <c r="H86" s="38"/>
      <c r="I86" s="38"/>
      <c r="J86" s="39" t="str">
        <f aca="false">IF($A86="","",Controls!$C$12 + SUMIFS('Capital Ledger'!$C$6:$C$405,'Capital Ledger'!$A$6:$A$405,"&lt;="&amp;$A86) + SUM($T$6:T85) - SUM($L$6:L85))</f>
        <v/>
      </c>
      <c r="K86" s="39" t="str">
        <f aca="false">IF($A86="","",MIN($J86,IF(OR($F86="Confirmed bottom",$F86="Major bottom"),Controls!$C$13,IF($F86="RADAR bottom",IF(Controls!$C$16="Yes",Controls!$C$14,0),IF($F86="Weekly boost",Controls!$C$15,0)))))</f>
        <v/>
      </c>
      <c r="L86" s="38"/>
      <c r="M86" s="39" t="str">
        <f aca="false">IF($A86="","",MAX(0,$G86)+MAX(0,$L86))</f>
        <v/>
      </c>
      <c r="N86" s="38"/>
      <c r="O86" s="40"/>
      <c r="P86" s="39" t="str">
        <f aca="false">IF($A86="","",$N86*Controls!$C$21)</f>
        <v/>
      </c>
      <c r="Q86" s="39" t="str">
        <f aca="false">IF($A86="","",$N86*Controls!$C$22)</f>
        <v/>
      </c>
      <c r="R86" s="39" t="str">
        <f aca="false">IF($A86="","",$N86*Controls!$C$23)</f>
        <v/>
      </c>
      <c r="S86" s="38"/>
      <c r="T86" s="38"/>
      <c r="U86" s="38"/>
      <c r="V86" s="39" t="str">
        <f aca="false">IF($A86="","",$J86-$L86+$T86)</f>
        <v/>
      </c>
      <c r="W86" s="41" t="str">
        <f aca="false">IF($A86="","",IF(ABS($G86-($H86+$I86))&lt;0.01,"OK","Check"))</f>
        <v/>
      </c>
      <c r="X86" s="42"/>
      <c r="Y86" s="11" t="str">
        <f aca="false">IF($A86="","",IF($L86&gt;$K86,1,0))</f>
        <v/>
      </c>
      <c r="Z86" s="11" t="str">
        <f aca="false">IF($A86="","",IF($N86&gt;0,IF(ABS($N86-($S86+$T86+$U86))&gt;0.01,1,0),0))</f>
        <v/>
      </c>
      <c r="AA86" s="11" t="str">
        <f aca="false">IF($A86="","",IF($W86&lt;&gt;"OK",1,0))</f>
        <v/>
      </c>
      <c r="AB86" s="11" t="str">
        <f aca="false">IF($A86="","",IF($V86&lt;0,1,0))</f>
        <v/>
      </c>
      <c r="AC86" s="43" t="str">
        <f aca="false">IF($A86="","",MAX(0,$AC85 + N($O86)))</f>
        <v/>
      </c>
      <c r="AD86" s="44" t="str">
        <f aca="false">IF($A86="","",MAX(0,$AD85 + IF(N($O86)&gt;0,$M86,0) - IF(N($O86)&lt;0,MIN($AD85 + IF(N($O86)&gt;0,$M86,0),(-N($O86))*IF(($AC85+MAX(N($O86),0))&gt;0,($AD85 + IF(N($O86)&gt;0,$M86,0))/($AC85+MAX(N($O86),0)),0)),0)))</f>
        <v/>
      </c>
      <c r="AE86" s="45" t="str">
        <f aca="false">IF($A86="","",IF($AC86&gt;0,$AD86/$AC86,""))</f>
        <v/>
      </c>
    </row>
    <row r="87" customFormat="false" ht="15" hidden="false" customHeight="true" outlineLevel="0" collapsed="false">
      <c r="A87" s="46"/>
      <c r="B87" s="47"/>
      <c r="C87" s="47"/>
      <c r="D87" s="47"/>
      <c r="E87" s="47"/>
      <c r="F87" s="47"/>
      <c r="G87" s="48"/>
      <c r="H87" s="48"/>
      <c r="I87" s="48"/>
      <c r="J87" s="49" t="str">
        <f aca="false">IF($A87="","",Controls!$C$12 + SUMIFS('Capital Ledger'!$C$6:$C$405,'Capital Ledger'!$A$6:$A$405,"&lt;="&amp;$A87) + SUM($T$6:T86) - SUM($L$6:L86))</f>
        <v/>
      </c>
      <c r="K87" s="49" t="str">
        <f aca="false">IF($A87="","",MIN($J87,IF(OR($F87="Confirmed bottom",$F87="Major bottom"),Controls!$C$13,IF($F87="RADAR bottom",IF(Controls!$C$16="Yes",Controls!$C$14,0),IF($F87="Weekly boost",Controls!$C$15,0)))))</f>
        <v/>
      </c>
      <c r="L87" s="48"/>
      <c r="M87" s="49" t="str">
        <f aca="false">IF($A87="","",MAX(0,$G87)+MAX(0,$L87))</f>
        <v/>
      </c>
      <c r="N87" s="48"/>
      <c r="O87" s="50"/>
      <c r="P87" s="49" t="str">
        <f aca="false">IF($A87="","",$N87*Controls!$C$21)</f>
        <v/>
      </c>
      <c r="Q87" s="49" t="str">
        <f aca="false">IF($A87="","",$N87*Controls!$C$22)</f>
        <v/>
      </c>
      <c r="R87" s="49" t="str">
        <f aca="false">IF($A87="","",$N87*Controls!$C$23)</f>
        <v/>
      </c>
      <c r="S87" s="48"/>
      <c r="T87" s="48"/>
      <c r="U87" s="48"/>
      <c r="V87" s="49" t="str">
        <f aca="false">IF($A87="","",$J87-$L87+$T87)</f>
        <v/>
      </c>
      <c r="W87" s="51" t="str">
        <f aca="false">IF($A87="","",IF(ABS($G87-($H87+$I87))&lt;0.01,"OK","Check"))</f>
        <v/>
      </c>
      <c r="X87" s="52"/>
      <c r="Y87" s="11" t="str">
        <f aca="false">IF($A87="","",IF($L87&gt;$K87,1,0))</f>
        <v/>
      </c>
      <c r="Z87" s="11" t="str">
        <f aca="false">IF($A87="","",IF($N87&gt;0,IF(ABS($N87-($S87+$T87+$U87))&gt;0.01,1,0),0))</f>
        <v/>
      </c>
      <c r="AA87" s="11" t="str">
        <f aca="false">IF($A87="","",IF($W87&lt;&gt;"OK",1,0))</f>
        <v/>
      </c>
      <c r="AB87" s="11" t="str">
        <f aca="false">IF($A87="","",IF($V87&lt;0,1,0))</f>
        <v/>
      </c>
      <c r="AC87" s="43" t="str">
        <f aca="false">IF($A87="","",MAX(0,$AC86 + N($O87)))</f>
        <v/>
      </c>
      <c r="AD87" s="44" t="str">
        <f aca="false">IF($A87="","",MAX(0,$AD86 + IF(N($O87)&gt;0,$M87,0) - IF(N($O87)&lt;0,MIN($AD86 + IF(N($O87)&gt;0,$M87,0),(-N($O87))*IF(($AC86+MAX(N($O87),0))&gt;0,($AD86 + IF(N($O87)&gt;0,$M87,0))/($AC86+MAX(N($O87),0)),0)),0)))</f>
        <v/>
      </c>
      <c r="AE87" s="45" t="str">
        <f aca="false">IF($A87="","",IF($AC87&gt;0,$AD87/$AC87,""))</f>
        <v/>
      </c>
    </row>
    <row r="88" customFormat="false" ht="15" hidden="false" customHeight="true" outlineLevel="0" collapsed="false">
      <c r="A88" s="36"/>
      <c r="B88" s="37"/>
      <c r="C88" s="37"/>
      <c r="D88" s="37"/>
      <c r="E88" s="37"/>
      <c r="F88" s="37"/>
      <c r="G88" s="38"/>
      <c r="H88" s="38"/>
      <c r="I88" s="38"/>
      <c r="J88" s="39" t="str">
        <f aca="false">IF($A88="","",Controls!$C$12 + SUMIFS('Capital Ledger'!$C$6:$C$405,'Capital Ledger'!$A$6:$A$405,"&lt;="&amp;$A88) + SUM($T$6:T87) - SUM($L$6:L87))</f>
        <v/>
      </c>
      <c r="K88" s="39" t="str">
        <f aca="false">IF($A88="","",MIN($J88,IF(OR($F88="Confirmed bottom",$F88="Major bottom"),Controls!$C$13,IF($F88="RADAR bottom",IF(Controls!$C$16="Yes",Controls!$C$14,0),IF($F88="Weekly boost",Controls!$C$15,0)))))</f>
        <v/>
      </c>
      <c r="L88" s="38"/>
      <c r="M88" s="39" t="str">
        <f aca="false">IF($A88="","",MAX(0,$G88)+MAX(0,$L88))</f>
        <v/>
      </c>
      <c r="N88" s="38"/>
      <c r="O88" s="40"/>
      <c r="P88" s="39" t="str">
        <f aca="false">IF($A88="","",$N88*Controls!$C$21)</f>
        <v/>
      </c>
      <c r="Q88" s="39" t="str">
        <f aca="false">IF($A88="","",$N88*Controls!$C$22)</f>
        <v/>
      </c>
      <c r="R88" s="39" t="str">
        <f aca="false">IF($A88="","",$N88*Controls!$C$23)</f>
        <v/>
      </c>
      <c r="S88" s="38"/>
      <c r="T88" s="38"/>
      <c r="U88" s="38"/>
      <c r="V88" s="39" t="str">
        <f aca="false">IF($A88="","",$J88-$L88+$T88)</f>
        <v/>
      </c>
      <c r="W88" s="41" t="str">
        <f aca="false">IF($A88="","",IF(ABS($G88-($H88+$I88))&lt;0.01,"OK","Check"))</f>
        <v/>
      </c>
      <c r="X88" s="42"/>
      <c r="Y88" s="11" t="str">
        <f aca="false">IF($A88="","",IF($L88&gt;$K88,1,0))</f>
        <v/>
      </c>
      <c r="Z88" s="11" t="str">
        <f aca="false">IF($A88="","",IF($N88&gt;0,IF(ABS($N88-($S88+$T88+$U88))&gt;0.01,1,0),0))</f>
        <v/>
      </c>
      <c r="AA88" s="11" t="str">
        <f aca="false">IF($A88="","",IF($W88&lt;&gt;"OK",1,0))</f>
        <v/>
      </c>
      <c r="AB88" s="11" t="str">
        <f aca="false">IF($A88="","",IF($V88&lt;0,1,0))</f>
        <v/>
      </c>
      <c r="AC88" s="43" t="str">
        <f aca="false">IF($A88="","",MAX(0,$AC87 + N($O88)))</f>
        <v/>
      </c>
      <c r="AD88" s="44" t="str">
        <f aca="false">IF($A88="","",MAX(0,$AD87 + IF(N($O88)&gt;0,$M88,0) - IF(N($O88)&lt;0,MIN($AD87 + IF(N($O88)&gt;0,$M88,0),(-N($O88))*IF(($AC87+MAX(N($O88),0))&gt;0,($AD87 + IF(N($O88)&gt;0,$M88,0))/($AC87+MAX(N($O88),0)),0)),0)))</f>
        <v/>
      </c>
      <c r="AE88" s="45" t="str">
        <f aca="false">IF($A88="","",IF($AC88&gt;0,$AD88/$AC88,""))</f>
        <v/>
      </c>
    </row>
    <row r="89" customFormat="false" ht="15" hidden="false" customHeight="true" outlineLevel="0" collapsed="false">
      <c r="A89" s="46"/>
      <c r="B89" s="47"/>
      <c r="C89" s="47"/>
      <c r="D89" s="47"/>
      <c r="E89" s="47"/>
      <c r="F89" s="47"/>
      <c r="G89" s="48"/>
      <c r="H89" s="48"/>
      <c r="I89" s="48"/>
      <c r="J89" s="49" t="str">
        <f aca="false">IF($A89="","",Controls!$C$12 + SUMIFS('Capital Ledger'!$C$6:$C$405,'Capital Ledger'!$A$6:$A$405,"&lt;="&amp;$A89) + SUM($T$6:T88) - SUM($L$6:L88))</f>
        <v/>
      </c>
      <c r="K89" s="49" t="str">
        <f aca="false">IF($A89="","",MIN($J89,IF(OR($F89="Confirmed bottom",$F89="Major bottom"),Controls!$C$13,IF($F89="RADAR bottom",IF(Controls!$C$16="Yes",Controls!$C$14,0),IF($F89="Weekly boost",Controls!$C$15,0)))))</f>
        <v/>
      </c>
      <c r="L89" s="48"/>
      <c r="M89" s="49" t="str">
        <f aca="false">IF($A89="","",MAX(0,$G89)+MAX(0,$L89))</f>
        <v/>
      </c>
      <c r="N89" s="48"/>
      <c r="O89" s="50"/>
      <c r="P89" s="49" t="str">
        <f aca="false">IF($A89="","",$N89*Controls!$C$21)</f>
        <v/>
      </c>
      <c r="Q89" s="49" t="str">
        <f aca="false">IF($A89="","",$N89*Controls!$C$22)</f>
        <v/>
      </c>
      <c r="R89" s="49" t="str">
        <f aca="false">IF($A89="","",$N89*Controls!$C$23)</f>
        <v/>
      </c>
      <c r="S89" s="48"/>
      <c r="T89" s="48"/>
      <c r="U89" s="48"/>
      <c r="V89" s="49" t="str">
        <f aca="false">IF($A89="","",$J89-$L89+$T89)</f>
        <v/>
      </c>
      <c r="W89" s="51" t="str">
        <f aca="false">IF($A89="","",IF(ABS($G89-($H89+$I89))&lt;0.01,"OK","Check"))</f>
        <v/>
      </c>
      <c r="X89" s="52"/>
      <c r="Y89" s="11" t="str">
        <f aca="false">IF($A89="","",IF($L89&gt;$K89,1,0))</f>
        <v/>
      </c>
      <c r="Z89" s="11" t="str">
        <f aca="false">IF($A89="","",IF($N89&gt;0,IF(ABS($N89-($S89+$T89+$U89))&gt;0.01,1,0),0))</f>
        <v/>
      </c>
      <c r="AA89" s="11" t="str">
        <f aca="false">IF($A89="","",IF($W89&lt;&gt;"OK",1,0))</f>
        <v/>
      </c>
      <c r="AB89" s="11" t="str">
        <f aca="false">IF($A89="","",IF($V89&lt;0,1,0))</f>
        <v/>
      </c>
      <c r="AC89" s="43" t="str">
        <f aca="false">IF($A89="","",MAX(0,$AC88 + N($O89)))</f>
        <v/>
      </c>
      <c r="AD89" s="44" t="str">
        <f aca="false">IF($A89="","",MAX(0,$AD88 + IF(N($O89)&gt;0,$M89,0) - IF(N($O89)&lt;0,MIN($AD88 + IF(N($O89)&gt;0,$M89,0),(-N($O89))*IF(($AC88+MAX(N($O89),0))&gt;0,($AD88 + IF(N($O89)&gt;0,$M89,0))/($AC88+MAX(N($O89),0)),0)),0)))</f>
        <v/>
      </c>
      <c r="AE89" s="45" t="str">
        <f aca="false">IF($A89="","",IF($AC89&gt;0,$AD89/$AC89,""))</f>
        <v/>
      </c>
    </row>
    <row r="90" customFormat="false" ht="15" hidden="false" customHeight="true" outlineLevel="0" collapsed="false">
      <c r="A90" s="36"/>
      <c r="B90" s="37"/>
      <c r="C90" s="37"/>
      <c r="D90" s="37"/>
      <c r="E90" s="37"/>
      <c r="F90" s="37"/>
      <c r="G90" s="38"/>
      <c r="H90" s="38"/>
      <c r="I90" s="38"/>
      <c r="J90" s="39" t="str">
        <f aca="false">IF($A90="","",Controls!$C$12 + SUMIFS('Capital Ledger'!$C$6:$C$405,'Capital Ledger'!$A$6:$A$405,"&lt;="&amp;$A90) + SUM($T$6:T89) - SUM($L$6:L89))</f>
        <v/>
      </c>
      <c r="K90" s="39" t="str">
        <f aca="false">IF($A90="","",MIN($J90,IF(OR($F90="Confirmed bottom",$F90="Major bottom"),Controls!$C$13,IF($F90="RADAR bottom",IF(Controls!$C$16="Yes",Controls!$C$14,0),IF($F90="Weekly boost",Controls!$C$15,0)))))</f>
        <v/>
      </c>
      <c r="L90" s="38"/>
      <c r="M90" s="39" t="str">
        <f aca="false">IF($A90="","",MAX(0,$G90)+MAX(0,$L90))</f>
        <v/>
      </c>
      <c r="N90" s="38"/>
      <c r="O90" s="40"/>
      <c r="P90" s="39" t="str">
        <f aca="false">IF($A90="","",$N90*Controls!$C$21)</f>
        <v/>
      </c>
      <c r="Q90" s="39" t="str">
        <f aca="false">IF($A90="","",$N90*Controls!$C$22)</f>
        <v/>
      </c>
      <c r="R90" s="39" t="str">
        <f aca="false">IF($A90="","",$N90*Controls!$C$23)</f>
        <v/>
      </c>
      <c r="S90" s="38"/>
      <c r="T90" s="38"/>
      <c r="U90" s="38"/>
      <c r="V90" s="39" t="str">
        <f aca="false">IF($A90="","",$J90-$L90+$T90)</f>
        <v/>
      </c>
      <c r="W90" s="41" t="str">
        <f aca="false">IF($A90="","",IF(ABS($G90-($H90+$I90))&lt;0.01,"OK","Check"))</f>
        <v/>
      </c>
      <c r="X90" s="42"/>
      <c r="Y90" s="11" t="str">
        <f aca="false">IF($A90="","",IF($L90&gt;$K90,1,0))</f>
        <v/>
      </c>
      <c r="Z90" s="11" t="str">
        <f aca="false">IF($A90="","",IF($N90&gt;0,IF(ABS($N90-($S90+$T90+$U90))&gt;0.01,1,0),0))</f>
        <v/>
      </c>
      <c r="AA90" s="11" t="str">
        <f aca="false">IF($A90="","",IF($W90&lt;&gt;"OK",1,0))</f>
        <v/>
      </c>
      <c r="AB90" s="11" t="str">
        <f aca="false">IF($A90="","",IF($V90&lt;0,1,0))</f>
        <v/>
      </c>
      <c r="AC90" s="43" t="str">
        <f aca="false">IF($A90="","",MAX(0,$AC89 + N($O90)))</f>
        <v/>
      </c>
      <c r="AD90" s="44" t="str">
        <f aca="false">IF($A90="","",MAX(0,$AD89 + IF(N($O90)&gt;0,$M90,0) - IF(N($O90)&lt;0,MIN($AD89 + IF(N($O90)&gt;0,$M90,0),(-N($O90))*IF(($AC89+MAX(N($O90),0))&gt;0,($AD89 + IF(N($O90)&gt;0,$M90,0))/($AC89+MAX(N($O90),0)),0)),0)))</f>
        <v/>
      </c>
      <c r="AE90" s="45" t="str">
        <f aca="false">IF($A90="","",IF($AC90&gt;0,$AD90/$AC90,""))</f>
        <v/>
      </c>
    </row>
    <row r="91" customFormat="false" ht="15" hidden="false" customHeight="true" outlineLevel="0" collapsed="false">
      <c r="A91" s="46"/>
      <c r="B91" s="47"/>
      <c r="C91" s="47"/>
      <c r="D91" s="47"/>
      <c r="E91" s="47"/>
      <c r="F91" s="47"/>
      <c r="G91" s="48"/>
      <c r="H91" s="48"/>
      <c r="I91" s="48"/>
      <c r="J91" s="49" t="str">
        <f aca="false">IF($A91="","",Controls!$C$12 + SUMIFS('Capital Ledger'!$C$6:$C$405,'Capital Ledger'!$A$6:$A$405,"&lt;="&amp;$A91) + SUM($T$6:T90) - SUM($L$6:L90))</f>
        <v/>
      </c>
      <c r="K91" s="49" t="str">
        <f aca="false">IF($A91="","",MIN($J91,IF(OR($F91="Confirmed bottom",$F91="Major bottom"),Controls!$C$13,IF($F91="RADAR bottom",IF(Controls!$C$16="Yes",Controls!$C$14,0),IF($F91="Weekly boost",Controls!$C$15,0)))))</f>
        <v/>
      </c>
      <c r="L91" s="48"/>
      <c r="M91" s="49" t="str">
        <f aca="false">IF($A91="","",MAX(0,$G91)+MAX(0,$L91))</f>
        <v/>
      </c>
      <c r="N91" s="48"/>
      <c r="O91" s="50"/>
      <c r="P91" s="49" t="str">
        <f aca="false">IF($A91="","",$N91*Controls!$C$21)</f>
        <v/>
      </c>
      <c r="Q91" s="49" t="str">
        <f aca="false">IF($A91="","",$N91*Controls!$C$22)</f>
        <v/>
      </c>
      <c r="R91" s="49" t="str">
        <f aca="false">IF($A91="","",$N91*Controls!$C$23)</f>
        <v/>
      </c>
      <c r="S91" s="48"/>
      <c r="T91" s="48"/>
      <c r="U91" s="48"/>
      <c r="V91" s="49" t="str">
        <f aca="false">IF($A91="","",$J91-$L91+$T91)</f>
        <v/>
      </c>
      <c r="W91" s="51" t="str">
        <f aca="false">IF($A91="","",IF(ABS($G91-($H91+$I91))&lt;0.01,"OK","Check"))</f>
        <v/>
      </c>
      <c r="X91" s="52"/>
      <c r="Y91" s="11" t="str">
        <f aca="false">IF($A91="","",IF($L91&gt;$K91,1,0))</f>
        <v/>
      </c>
      <c r="Z91" s="11" t="str">
        <f aca="false">IF($A91="","",IF($N91&gt;0,IF(ABS($N91-($S91+$T91+$U91))&gt;0.01,1,0),0))</f>
        <v/>
      </c>
      <c r="AA91" s="11" t="str">
        <f aca="false">IF($A91="","",IF($W91&lt;&gt;"OK",1,0))</f>
        <v/>
      </c>
      <c r="AB91" s="11" t="str">
        <f aca="false">IF($A91="","",IF($V91&lt;0,1,0))</f>
        <v/>
      </c>
      <c r="AC91" s="43" t="str">
        <f aca="false">IF($A91="","",MAX(0,$AC90 + N($O91)))</f>
        <v/>
      </c>
      <c r="AD91" s="44" t="str">
        <f aca="false">IF($A91="","",MAX(0,$AD90 + IF(N($O91)&gt;0,$M91,0) - IF(N($O91)&lt;0,MIN($AD90 + IF(N($O91)&gt;0,$M91,0),(-N($O91))*IF(($AC90+MAX(N($O91),0))&gt;0,($AD90 + IF(N($O91)&gt;0,$M91,0))/($AC90+MAX(N($O91),0)),0)),0)))</f>
        <v/>
      </c>
      <c r="AE91" s="45" t="str">
        <f aca="false">IF($A91="","",IF($AC91&gt;0,$AD91/$AC91,""))</f>
        <v/>
      </c>
    </row>
    <row r="92" customFormat="false" ht="15" hidden="false" customHeight="true" outlineLevel="0" collapsed="false">
      <c r="A92" s="36"/>
      <c r="B92" s="37"/>
      <c r="C92" s="37"/>
      <c r="D92" s="37"/>
      <c r="E92" s="37"/>
      <c r="F92" s="37"/>
      <c r="G92" s="38"/>
      <c r="H92" s="38"/>
      <c r="I92" s="38"/>
      <c r="J92" s="39" t="str">
        <f aca="false">IF($A92="","",Controls!$C$12 + SUMIFS('Capital Ledger'!$C$6:$C$405,'Capital Ledger'!$A$6:$A$405,"&lt;="&amp;$A92) + SUM($T$6:T91) - SUM($L$6:L91))</f>
        <v/>
      </c>
      <c r="K92" s="39" t="str">
        <f aca="false">IF($A92="","",MIN($J92,IF(OR($F92="Confirmed bottom",$F92="Major bottom"),Controls!$C$13,IF($F92="RADAR bottom",IF(Controls!$C$16="Yes",Controls!$C$14,0),IF($F92="Weekly boost",Controls!$C$15,0)))))</f>
        <v/>
      </c>
      <c r="L92" s="38"/>
      <c r="M92" s="39" t="str">
        <f aca="false">IF($A92="","",MAX(0,$G92)+MAX(0,$L92))</f>
        <v/>
      </c>
      <c r="N92" s="38"/>
      <c r="O92" s="40"/>
      <c r="P92" s="39" t="str">
        <f aca="false">IF($A92="","",$N92*Controls!$C$21)</f>
        <v/>
      </c>
      <c r="Q92" s="39" t="str">
        <f aca="false">IF($A92="","",$N92*Controls!$C$22)</f>
        <v/>
      </c>
      <c r="R92" s="39" t="str">
        <f aca="false">IF($A92="","",$N92*Controls!$C$23)</f>
        <v/>
      </c>
      <c r="S92" s="38"/>
      <c r="T92" s="38"/>
      <c r="U92" s="38"/>
      <c r="V92" s="39" t="str">
        <f aca="false">IF($A92="","",$J92-$L92+$T92)</f>
        <v/>
      </c>
      <c r="W92" s="41" t="str">
        <f aca="false">IF($A92="","",IF(ABS($G92-($H92+$I92))&lt;0.01,"OK","Check"))</f>
        <v/>
      </c>
      <c r="X92" s="42"/>
      <c r="Y92" s="11" t="str">
        <f aca="false">IF($A92="","",IF($L92&gt;$K92,1,0))</f>
        <v/>
      </c>
      <c r="Z92" s="11" t="str">
        <f aca="false">IF($A92="","",IF($N92&gt;0,IF(ABS($N92-($S92+$T92+$U92))&gt;0.01,1,0),0))</f>
        <v/>
      </c>
      <c r="AA92" s="11" t="str">
        <f aca="false">IF($A92="","",IF($W92&lt;&gt;"OK",1,0))</f>
        <v/>
      </c>
      <c r="AB92" s="11" t="str">
        <f aca="false">IF($A92="","",IF($V92&lt;0,1,0))</f>
        <v/>
      </c>
      <c r="AC92" s="43" t="str">
        <f aca="false">IF($A92="","",MAX(0,$AC91 + N($O92)))</f>
        <v/>
      </c>
      <c r="AD92" s="44" t="str">
        <f aca="false">IF($A92="","",MAX(0,$AD91 + IF(N($O92)&gt;0,$M92,0) - IF(N($O92)&lt;0,MIN($AD91 + IF(N($O92)&gt;0,$M92,0),(-N($O92))*IF(($AC91+MAX(N($O92),0))&gt;0,($AD91 + IF(N($O92)&gt;0,$M92,0))/($AC91+MAX(N($O92),0)),0)),0)))</f>
        <v/>
      </c>
      <c r="AE92" s="45" t="str">
        <f aca="false">IF($A92="","",IF($AC92&gt;0,$AD92/$AC92,""))</f>
        <v/>
      </c>
    </row>
    <row r="93" customFormat="false" ht="15" hidden="false" customHeight="true" outlineLevel="0" collapsed="false">
      <c r="A93" s="46"/>
      <c r="B93" s="47"/>
      <c r="C93" s="47"/>
      <c r="D93" s="47"/>
      <c r="E93" s="47"/>
      <c r="F93" s="47"/>
      <c r="G93" s="48"/>
      <c r="H93" s="48"/>
      <c r="I93" s="48"/>
      <c r="J93" s="49" t="str">
        <f aca="false">IF($A93="","",Controls!$C$12 + SUMIFS('Capital Ledger'!$C$6:$C$405,'Capital Ledger'!$A$6:$A$405,"&lt;="&amp;$A93) + SUM($T$6:T92) - SUM($L$6:L92))</f>
        <v/>
      </c>
      <c r="K93" s="49" t="str">
        <f aca="false">IF($A93="","",MIN($J93,IF(OR($F93="Confirmed bottom",$F93="Major bottom"),Controls!$C$13,IF($F93="RADAR bottom",IF(Controls!$C$16="Yes",Controls!$C$14,0),IF($F93="Weekly boost",Controls!$C$15,0)))))</f>
        <v/>
      </c>
      <c r="L93" s="48"/>
      <c r="M93" s="49" t="str">
        <f aca="false">IF($A93="","",MAX(0,$G93)+MAX(0,$L93))</f>
        <v/>
      </c>
      <c r="N93" s="48"/>
      <c r="O93" s="50"/>
      <c r="P93" s="49" t="str">
        <f aca="false">IF($A93="","",$N93*Controls!$C$21)</f>
        <v/>
      </c>
      <c r="Q93" s="49" t="str">
        <f aca="false">IF($A93="","",$N93*Controls!$C$22)</f>
        <v/>
      </c>
      <c r="R93" s="49" t="str">
        <f aca="false">IF($A93="","",$N93*Controls!$C$23)</f>
        <v/>
      </c>
      <c r="S93" s="48"/>
      <c r="T93" s="48"/>
      <c r="U93" s="48"/>
      <c r="V93" s="49" t="str">
        <f aca="false">IF($A93="","",$J93-$L93+$T93)</f>
        <v/>
      </c>
      <c r="W93" s="51" t="str">
        <f aca="false">IF($A93="","",IF(ABS($G93-($H93+$I93))&lt;0.01,"OK","Check"))</f>
        <v/>
      </c>
      <c r="X93" s="52"/>
      <c r="Y93" s="11" t="str">
        <f aca="false">IF($A93="","",IF($L93&gt;$K93,1,0))</f>
        <v/>
      </c>
      <c r="Z93" s="11" t="str">
        <f aca="false">IF($A93="","",IF($N93&gt;0,IF(ABS($N93-($S93+$T93+$U93))&gt;0.01,1,0),0))</f>
        <v/>
      </c>
      <c r="AA93" s="11" t="str">
        <f aca="false">IF($A93="","",IF($W93&lt;&gt;"OK",1,0))</f>
        <v/>
      </c>
      <c r="AB93" s="11" t="str">
        <f aca="false">IF($A93="","",IF($V93&lt;0,1,0))</f>
        <v/>
      </c>
      <c r="AC93" s="43" t="str">
        <f aca="false">IF($A93="","",MAX(0,$AC92 + N($O93)))</f>
        <v/>
      </c>
      <c r="AD93" s="44" t="str">
        <f aca="false">IF($A93="","",MAX(0,$AD92 + IF(N($O93)&gt;0,$M93,0) - IF(N($O93)&lt;0,MIN($AD92 + IF(N($O93)&gt;0,$M93,0),(-N($O93))*IF(($AC92+MAX(N($O93),0))&gt;0,($AD92 + IF(N($O93)&gt;0,$M93,0))/($AC92+MAX(N($O93),0)),0)),0)))</f>
        <v/>
      </c>
      <c r="AE93" s="45" t="str">
        <f aca="false">IF($A93="","",IF($AC93&gt;0,$AD93/$AC93,""))</f>
        <v/>
      </c>
    </row>
    <row r="94" customFormat="false" ht="15" hidden="false" customHeight="true" outlineLevel="0" collapsed="false">
      <c r="A94" s="36"/>
      <c r="B94" s="37"/>
      <c r="C94" s="37"/>
      <c r="D94" s="37"/>
      <c r="E94" s="37"/>
      <c r="F94" s="37"/>
      <c r="G94" s="38"/>
      <c r="H94" s="38"/>
      <c r="I94" s="38"/>
      <c r="J94" s="39" t="str">
        <f aca="false">IF($A94="","",Controls!$C$12 + SUMIFS('Capital Ledger'!$C$6:$C$405,'Capital Ledger'!$A$6:$A$405,"&lt;="&amp;$A94) + SUM($T$6:T93) - SUM($L$6:L93))</f>
        <v/>
      </c>
      <c r="K94" s="39" t="str">
        <f aca="false">IF($A94="","",MIN($J94,IF(OR($F94="Confirmed bottom",$F94="Major bottom"),Controls!$C$13,IF($F94="RADAR bottom",IF(Controls!$C$16="Yes",Controls!$C$14,0),IF($F94="Weekly boost",Controls!$C$15,0)))))</f>
        <v/>
      </c>
      <c r="L94" s="38"/>
      <c r="M94" s="39" t="str">
        <f aca="false">IF($A94="","",MAX(0,$G94)+MAX(0,$L94))</f>
        <v/>
      </c>
      <c r="N94" s="38"/>
      <c r="O94" s="40"/>
      <c r="P94" s="39" t="str">
        <f aca="false">IF($A94="","",$N94*Controls!$C$21)</f>
        <v/>
      </c>
      <c r="Q94" s="39" t="str">
        <f aca="false">IF($A94="","",$N94*Controls!$C$22)</f>
        <v/>
      </c>
      <c r="R94" s="39" t="str">
        <f aca="false">IF($A94="","",$N94*Controls!$C$23)</f>
        <v/>
      </c>
      <c r="S94" s="38"/>
      <c r="T94" s="38"/>
      <c r="U94" s="38"/>
      <c r="V94" s="39" t="str">
        <f aca="false">IF($A94="","",$J94-$L94+$T94)</f>
        <v/>
      </c>
      <c r="W94" s="41" t="str">
        <f aca="false">IF($A94="","",IF(ABS($G94-($H94+$I94))&lt;0.01,"OK","Check"))</f>
        <v/>
      </c>
      <c r="X94" s="42"/>
      <c r="Y94" s="11" t="str">
        <f aca="false">IF($A94="","",IF($L94&gt;$K94,1,0))</f>
        <v/>
      </c>
      <c r="Z94" s="11" t="str">
        <f aca="false">IF($A94="","",IF($N94&gt;0,IF(ABS($N94-($S94+$T94+$U94))&gt;0.01,1,0),0))</f>
        <v/>
      </c>
      <c r="AA94" s="11" t="str">
        <f aca="false">IF($A94="","",IF($W94&lt;&gt;"OK",1,0))</f>
        <v/>
      </c>
      <c r="AB94" s="11" t="str">
        <f aca="false">IF($A94="","",IF($V94&lt;0,1,0))</f>
        <v/>
      </c>
      <c r="AC94" s="43" t="str">
        <f aca="false">IF($A94="","",MAX(0,$AC93 + N($O94)))</f>
        <v/>
      </c>
      <c r="AD94" s="44" t="str">
        <f aca="false">IF($A94="","",MAX(0,$AD93 + IF(N($O94)&gt;0,$M94,0) - IF(N($O94)&lt;0,MIN($AD93 + IF(N($O94)&gt;0,$M94,0),(-N($O94))*IF(($AC93+MAX(N($O94),0))&gt;0,($AD93 + IF(N($O94)&gt;0,$M94,0))/($AC93+MAX(N($O94),0)),0)),0)))</f>
        <v/>
      </c>
      <c r="AE94" s="45" t="str">
        <f aca="false">IF($A94="","",IF($AC94&gt;0,$AD94/$AC94,""))</f>
        <v/>
      </c>
    </row>
    <row r="95" customFormat="false" ht="15" hidden="false" customHeight="true" outlineLevel="0" collapsed="false">
      <c r="A95" s="46"/>
      <c r="B95" s="47"/>
      <c r="C95" s="47"/>
      <c r="D95" s="47"/>
      <c r="E95" s="47"/>
      <c r="F95" s="47"/>
      <c r="G95" s="48"/>
      <c r="H95" s="48"/>
      <c r="I95" s="48"/>
      <c r="J95" s="49" t="str">
        <f aca="false">IF($A95="","",Controls!$C$12 + SUMIFS('Capital Ledger'!$C$6:$C$405,'Capital Ledger'!$A$6:$A$405,"&lt;="&amp;$A95) + SUM($T$6:T94) - SUM($L$6:L94))</f>
        <v/>
      </c>
      <c r="K95" s="49" t="str">
        <f aca="false">IF($A95="","",MIN($J95,IF(OR($F95="Confirmed bottom",$F95="Major bottom"),Controls!$C$13,IF($F95="RADAR bottom",IF(Controls!$C$16="Yes",Controls!$C$14,0),IF($F95="Weekly boost",Controls!$C$15,0)))))</f>
        <v/>
      </c>
      <c r="L95" s="48"/>
      <c r="M95" s="49" t="str">
        <f aca="false">IF($A95="","",MAX(0,$G95)+MAX(0,$L95))</f>
        <v/>
      </c>
      <c r="N95" s="48"/>
      <c r="O95" s="50"/>
      <c r="P95" s="49" t="str">
        <f aca="false">IF($A95="","",$N95*Controls!$C$21)</f>
        <v/>
      </c>
      <c r="Q95" s="49" t="str">
        <f aca="false">IF($A95="","",$N95*Controls!$C$22)</f>
        <v/>
      </c>
      <c r="R95" s="49" t="str">
        <f aca="false">IF($A95="","",$N95*Controls!$C$23)</f>
        <v/>
      </c>
      <c r="S95" s="48"/>
      <c r="T95" s="48"/>
      <c r="U95" s="48"/>
      <c r="V95" s="49" t="str">
        <f aca="false">IF($A95="","",$J95-$L95+$T95)</f>
        <v/>
      </c>
      <c r="W95" s="51" t="str">
        <f aca="false">IF($A95="","",IF(ABS($G95-($H95+$I95))&lt;0.01,"OK","Check"))</f>
        <v/>
      </c>
      <c r="X95" s="52"/>
      <c r="Y95" s="11" t="str">
        <f aca="false">IF($A95="","",IF($L95&gt;$K95,1,0))</f>
        <v/>
      </c>
      <c r="Z95" s="11" t="str">
        <f aca="false">IF($A95="","",IF($N95&gt;0,IF(ABS($N95-($S95+$T95+$U95))&gt;0.01,1,0),0))</f>
        <v/>
      </c>
      <c r="AA95" s="11" t="str">
        <f aca="false">IF($A95="","",IF($W95&lt;&gt;"OK",1,0))</f>
        <v/>
      </c>
      <c r="AB95" s="11" t="str">
        <f aca="false">IF($A95="","",IF($V95&lt;0,1,0))</f>
        <v/>
      </c>
      <c r="AC95" s="43" t="str">
        <f aca="false">IF($A95="","",MAX(0,$AC94 + N($O95)))</f>
        <v/>
      </c>
      <c r="AD95" s="44" t="str">
        <f aca="false">IF($A95="","",MAX(0,$AD94 + IF(N($O95)&gt;0,$M95,0) - IF(N($O95)&lt;0,MIN($AD94 + IF(N($O95)&gt;0,$M95,0),(-N($O95))*IF(($AC94+MAX(N($O95),0))&gt;0,($AD94 + IF(N($O95)&gt;0,$M95,0))/($AC94+MAX(N($O95),0)),0)),0)))</f>
        <v/>
      </c>
      <c r="AE95" s="45" t="str">
        <f aca="false">IF($A95="","",IF($AC95&gt;0,$AD95/$AC95,""))</f>
        <v/>
      </c>
    </row>
    <row r="96" customFormat="false" ht="15" hidden="false" customHeight="true" outlineLevel="0" collapsed="false">
      <c r="A96" s="36"/>
      <c r="B96" s="37"/>
      <c r="C96" s="37"/>
      <c r="D96" s="37"/>
      <c r="E96" s="37"/>
      <c r="F96" s="37"/>
      <c r="G96" s="38"/>
      <c r="H96" s="38"/>
      <c r="I96" s="38"/>
      <c r="J96" s="39" t="str">
        <f aca="false">IF($A96="","",Controls!$C$12 + SUMIFS('Capital Ledger'!$C$6:$C$405,'Capital Ledger'!$A$6:$A$405,"&lt;="&amp;$A96) + SUM($T$6:T95) - SUM($L$6:L95))</f>
        <v/>
      </c>
      <c r="K96" s="39" t="str">
        <f aca="false">IF($A96="","",MIN($J96,IF(OR($F96="Confirmed bottom",$F96="Major bottom"),Controls!$C$13,IF($F96="RADAR bottom",IF(Controls!$C$16="Yes",Controls!$C$14,0),IF($F96="Weekly boost",Controls!$C$15,0)))))</f>
        <v/>
      </c>
      <c r="L96" s="38"/>
      <c r="M96" s="39" t="str">
        <f aca="false">IF($A96="","",MAX(0,$G96)+MAX(0,$L96))</f>
        <v/>
      </c>
      <c r="N96" s="38"/>
      <c r="O96" s="40"/>
      <c r="P96" s="39" t="str">
        <f aca="false">IF($A96="","",$N96*Controls!$C$21)</f>
        <v/>
      </c>
      <c r="Q96" s="39" t="str">
        <f aca="false">IF($A96="","",$N96*Controls!$C$22)</f>
        <v/>
      </c>
      <c r="R96" s="39" t="str">
        <f aca="false">IF($A96="","",$N96*Controls!$C$23)</f>
        <v/>
      </c>
      <c r="S96" s="38"/>
      <c r="T96" s="38"/>
      <c r="U96" s="38"/>
      <c r="V96" s="39" t="str">
        <f aca="false">IF($A96="","",$J96-$L96+$T96)</f>
        <v/>
      </c>
      <c r="W96" s="41" t="str">
        <f aca="false">IF($A96="","",IF(ABS($G96-($H96+$I96))&lt;0.01,"OK","Check"))</f>
        <v/>
      </c>
      <c r="X96" s="42"/>
      <c r="Y96" s="11" t="str">
        <f aca="false">IF($A96="","",IF($L96&gt;$K96,1,0))</f>
        <v/>
      </c>
      <c r="Z96" s="11" t="str">
        <f aca="false">IF($A96="","",IF($N96&gt;0,IF(ABS($N96-($S96+$T96+$U96))&gt;0.01,1,0),0))</f>
        <v/>
      </c>
      <c r="AA96" s="11" t="str">
        <f aca="false">IF($A96="","",IF($W96&lt;&gt;"OK",1,0))</f>
        <v/>
      </c>
      <c r="AB96" s="11" t="str">
        <f aca="false">IF($A96="","",IF($V96&lt;0,1,0))</f>
        <v/>
      </c>
      <c r="AC96" s="43" t="str">
        <f aca="false">IF($A96="","",MAX(0,$AC95 + N($O96)))</f>
        <v/>
      </c>
      <c r="AD96" s="44" t="str">
        <f aca="false">IF($A96="","",MAX(0,$AD95 + IF(N($O96)&gt;0,$M96,0) - IF(N($O96)&lt;0,MIN($AD95 + IF(N($O96)&gt;0,$M96,0),(-N($O96))*IF(($AC95+MAX(N($O96),0))&gt;0,($AD95 + IF(N($O96)&gt;0,$M96,0))/($AC95+MAX(N($O96),0)),0)),0)))</f>
        <v/>
      </c>
      <c r="AE96" s="45" t="str">
        <f aca="false">IF($A96="","",IF($AC96&gt;0,$AD96/$AC96,""))</f>
        <v/>
      </c>
    </row>
    <row r="97" customFormat="false" ht="15" hidden="false" customHeight="true" outlineLevel="0" collapsed="false">
      <c r="A97" s="46"/>
      <c r="B97" s="47"/>
      <c r="C97" s="47"/>
      <c r="D97" s="47"/>
      <c r="E97" s="47"/>
      <c r="F97" s="47"/>
      <c r="G97" s="48"/>
      <c r="H97" s="48"/>
      <c r="I97" s="48"/>
      <c r="J97" s="49" t="str">
        <f aca="false">IF($A97="","",Controls!$C$12 + SUMIFS('Capital Ledger'!$C$6:$C$405,'Capital Ledger'!$A$6:$A$405,"&lt;="&amp;$A97) + SUM($T$6:T96) - SUM($L$6:L96))</f>
        <v/>
      </c>
      <c r="K97" s="49" t="str">
        <f aca="false">IF($A97="","",MIN($J97,IF(OR($F97="Confirmed bottom",$F97="Major bottom"),Controls!$C$13,IF($F97="RADAR bottom",IF(Controls!$C$16="Yes",Controls!$C$14,0),IF($F97="Weekly boost",Controls!$C$15,0)))))</f>
        <v/>
      </c>
      <c r="L97" s="48"/>
      <c r="M97" s="49" t="str">
        <f aca="false">IF($A97="","",MAX(0,$G97)+MAX(0,$L97))</f>
        <v/>
      </c>
      <c r="N97" s="48"/>
      <c r="O97" s="50"/>
      <c r="P97" s="49" t="str">
        <f aca="false">IF($A97="","",$N97*Controls!$C$21)</f>
        <v/>
      </c>
      <c r="Q97" s="49" t="str">
        <f aca="false">IF($A97="","",$N97*Controls!$C$22)</f>
        <v/>
      </c>
      <c r="R97" s="49" t="str">
        <f aca="false">IF($A97="","",$N97*Controls!$C$23)</f>
        <v/>
      </c>
      <c r="S97" s="48"/>
      <c r="T97" s="48"/>
      <c r="U97" s="48"/>
      <c r="V97" s="49" t="str">
        <f aca="false">IF($A97="","",$J97-$L97+$T97)</f>
        <v/>
      </c>
      <c r="W97" s="51" t="str">
        <f aca="false">IF($A97="","",IF(ABS($G97-($H97+$I97))&lt;0.01,"OK","Check"))</f>
        <v/>
      </c>
      <c r="X97" s="52"/>
      <c r="Y97" s="11" t="str">
        <f aca="false">IF($A97="","",IF($L97&gt;$K97,1,0))</f>
        <v/>
      </c>
      <c r="Z97" s="11" t="str">
        <f aca="false">IF($A97="","",IF($N97&gt;0,IF(ABS($N97-($S97+$T97+$U97))&gt;0.01,1,0),0))</f>
        <v/>
      </c>
      <c r="AA97" s="11" t="str">
        <f aca="false">IF($A97="","",IF($W97&lt;&gt;"OK",1,0))</f>
        <v/>
      </c>
      <c r="AB97" s="11" t="str">
        <f aca="false">IF($A97="","",IF($V97&lt;0,1,0))</f>
        <v/>
      </c>
      <c r="AC97" s="43" t="str">
        <f aca="false">IF($A97="","",MAX(0,$AC96 + N($O97)))</f>
        <v/>
      </c>
      <c r="AD97" s="44" t="str">
        <f aca="false">IF($A97="","",MAX(0,$AD96 + IF(N($O97)&gt;0,$M97,0) - IF(N($O97)&lt;0,MIN($AD96 + IF(N($O97)&gt;0,$M97,0),(-N($O97))*IF(($AC96+MAX(N($O97),0))&gt;0,($AD96 + IF(N($O97)&gt;0,$M97,0))/($AC96+MAX(N($O97),0)),0)),0)))</f>
        <v/>
      </c>
      <c r="AE97" s="45" t="str">
        <f aca="false">IF($A97="","",IF($AC97&gt;0,$AD97/$AC97,""))</f>
        <v/>
      </c>
    </row>
    <row r="98" customFormat="false" ht="15" hidden="false" customHeight="true" outlineLevel="0" collapsed="false">
      <c r="A98" s="36"/>
      <c r="B98" s="37"/>
      <c r="C98" s="37"/>
      <c r="D98" s="37"/>
      <c r="E98" s="37"/>
      <c r="F98" s="37"/>
      <c r="G98" s="38"/>
      <c r="H98" s="38"/>
      <c r="I98" s="38"/>
      <c r="J98" s="39" t="str">
        <f aca="false">IF($A98="","",Controls!$C$12 + SUMIFS('Capital Ledger'!$C$6:$C$405,'Capital Ledger'!$A$6:$A$405,"&lt;="&amp;$A98) + SUM($T$6:T97) - SUM($L$6:L97))</f>
        <v/>
      </c>
      <c r="K98" s="39" t="str">
        <f aca="false">IF($A98="","",MIN($J98,IF(OR($F98="Confirmed bottom",$F98="Major bottom"),Controls!$C$13,IF($F98="RADAR bottom",IF(Controls!$C$16="Yes",Controls!$C$14,0),IF($F98="Weekly boost",Controls!$C$15,0)))))</f>
        <v/>
      </c>
      <c r="L98" s="38"/>
      <c r="M98" s="39" t="str">
        <f aca="false">IF($A98="","",MAX(0,$G98)+MAX(0,$L98))</f>
        <v/>
      </c>
      <c r="N98" s="38"/>
      <c r="O98" s="40"/>
      <c r="P98" s="39" t="str">
        <f aca="false">IF($A98="","",$N98*Controls!$C$21)</f>
        <v/>
      </c>
      <c r="Q98" s="39" t="str">
        <f aca="false">IF($A98="","",$N98*Controls!$C$22)</f>
        <v/>
      </c>
      <c r="R98" s="39" t="str">
        <f aca="false">IF($A98="","",$N98*Controls!$C$23)</f>
        <v/>
      </c>
      <c r="S98" s="38"/>
      <c r="T98" s="38"/>
      <c r="U98" s="38"/>
      <c r="V98" s="39" t="str">
        <f aca="false">IF($A98="","",$J98-$L98+$T98)</f>
        <v/>
      </c>
      <c r="W98" s="41" t="str">
        <f aca="false">IF($A98="","",IF(ABS($G98-($H98+$I98))&lt;0.01,"OK","Check"))</f>
        <v/>
      </c>
      <c r="X98" s="42"/>
      <c r="Y98" s="11" t="str">
        <f aca="false">IF($A98="","",IF($L98&gt;$K98,1,0))</f>
        <v/>
      </c>
      <c r="Z98" s="11" t="str">
        <f aca="false">IF($A98="","",IF($N98&gt;0,IF(ABS($N98-($S98+$T98+$U98))&gt;0.01,1,0),0))</f>
        <v/>
      </c>
      <c r="AA98" s="11" t="str">
        <f aca="false">IF($A98="","",IF($W98&lt;&gt;"OK",1,0))</f>
        <v/>
      </c>
      <c r="AB98" s="11" t="str">
        <f aca="false">IF($A98="","",IF($V98&lt;0,1,0))</f>
        <v/>
      </c>
      <c r="AC98" s="43" t="str">
        <f aca="false">IF($A98="","",MAX(0,$AC97 + N($O98)))</f>
        <v/>
      </c>
      <c r="AD98" s="44" t="str">
        <f aca="false">IF($A98="","",MAX(0,$AD97 + IF(N($O98)&gt;0,$M98,0) - IF(N($O98)&lt;0,MIN($AD97 + IF(N($O98)&gt;0,$M98,0),(-N($O98))*IF(($AC97+MAX(N($O98),0))&gt;0,($AD97 + IF(N($O98)&gt;0,$M98,0))/($AC97+MAX(N($O98),0)),0)),0)))</f>
        <v/>
      </c>
      <c r="AE98" s="45" t="str">
        <f aca="false">IF($A98="","",IF($AC98&gt;0,$AD98/$AC98,""))</f>
        <v/>
      </c>
    </row>
    <row r="99" customFormat="false" ht="15" hidden="false" customHeight="true" outlineLevel="0" collapsed="false">
      <c r="A99" s="46"/>
      <c r="B99" s="47"/>
      <c r="C99" s="47"/>
      <c r="D99" s="47"/>
      <c r="E99" s="47"/>
      <c r="F99" s="47"/>
      <c r="G99" s="48"/>
      <c r="H99" s="48"/>
      <c r="I99" s="48"/>
      <c r="J99" s="49" t="str">
        <f aca="false">IF($A99="","",Controls!$C$12 + SUMIFS('Capital Ledger'!$C$6:$C$405,'Capital Ledger'!$A$6:$A$405,"&lt;="&amp;$A99) + SUM($T$6:T98) - SUM($L$6:L98))</f>
        <v/>
      </c>
      <c r="K99" s="49" t="str">
        <f aca="false">IF($A99="","",MIN($J99,IF(OR($F99="Confirmed bottom",$F99="Major bottom"),Controls!$C$13,IF($F99="RADAR bottom",IF(Controls!$C$16="Yes",Controls!$C$14,0),IF($F99="Weekly boost",Controls!$C$15,0)))))</f>
        <v/>
      </c>
      <c r="L99" s="48"/>
      <c r="M99" s="49" t="str">
        <f aca="false">IF($A99="","",MAX(0,$G99)+MAX(0,$L99))</f>
        <v/>
      </c>
      <c r="N99" s="48"/>
      <c r="O99" s="50"/>
      <c r="P99" s="49" t="str">
        <f aca="false">IF($A99="","",$N99*Controls!$C$21)</f>
        <v/>
      </c>
      <c r="Q99" s="49" t="str">
        <f aca="false">IF($A99="","",$N99*Controls!$C$22)</f>
        <v/>
      </c>
      <c r="R99" s="49" t="str">
        <f aca="false">IF($A99="","",$N99*Controls!$C$23)</f>
        <v/>
      </c>
      <c r="S99" s="48"/>
      <c r="T99" s="48"/>
      <c r="U99" s="48"/>
      <c r="V99" s="49" t="str">
        <f aca="false">IF($A99="","",$J99-$L99+$T99)</f>
        <v/>
      </c>
      <c r="W99" s="51" t="str">
        <f aca="false">IF($A99="","",IF(ABS($G99-($H99+$I99))&lt;0.01,"OK","Check"))</f>
        <v/>
      </c>
      <c r="X99" s="52"/>
      <c r="Y99" s="11" t="str">
        <f aca="false">IF($A99="","",IF($L99&gt;$K99,1,0))</f>
        <v/>
      </c>
      <c r="Z99" s="11" t="str">
        <f aca="false">IF($A99="","",IF($N99&gt;0,IF(ABS($N99-($S99+$T99+$U99))&gt;0.01,1,0),0))</f>
        <v/>
      </c>
      <c r="AA99" s="11" t="str">
        <f aca="false">IF($A99="","",IF($W99&lt;&gt;"OK",1,0))</f>
        <v/>
      </c>
      <c r="AB99" s="11" t="str">
        <f aca="false">IF($A99="","",IF($V99&lt;0,1,0))</f>
        <v/>
      </c>
      <c r="AC99" s="43" t="str">
        <f aca="false">IF($A99="","",MAX(0,$AC98 + N($O99)))</f>
        <v/>
      </c>
      <c r="AD99" s="44" t="str">
        <f aca="false">IF($A99="","",MAX(0,$AD98 + IF(N($O99)&gt;0,$M99,0) - IF(N($O99)&lt;0,MIN($AD98 + IF(N($O99)&gt;0,$M99,0),(-N($O99))*IF(($AC98+MAX(N($O99),0))&gt;0,($AD98 + IF(N($O99)&gt;0,$M99,0))/($AC98+MAX(N($O99),0)),0)),0)))</f>
        <v/>
      </c>
      <c r="AE99" s="45" t="str">
        <f aca="false">IF($A99="","",IF($AC99&gt;0,$AD99/$AC99,""))</f>
        <v/>
      </c>
    </row>
    <row r="100" customFormat="false" ht="15" hidden="false" customHeight="true" outlineLevel="0" collapsed="false">
      <c r="A100" s="36"/>
      <c r="B100" s="37"/>
      <c r="C100" s="37"/>
      <c r="D100" s="37"/>
      <c r="E100" s="37"/>
      <c r="F100" s="37"/>
      <c r="G100" s="38"/>
      <c r="H100" s="38"/>
      <c r="I100" s="38"/>
      <c r="J100" s="39" t="str">
        <f aca="false">IF($A100="","",Controls!$C$12 + SUMIFS('Capital Ledger'!$C$6:$C$405,'Capital Ledger'!$A$6:$A$405,"&lt;="&amp;$A100) + SUM($T$6:T99) - SUM($L$6:L99))</f>
        <v/>
      </c>
      <c r="K100" s="39" t="str">
        <f aca="false">IF($A100="","",MIN($J100,IF(OR($F100="Confirmed bottom",$F100="Major bottom"),Controls!$C$13,IF($F100="RADAR bottom",IF(Controls!$C$16="Yes",Controls!$C$14,0),IF($F100="Weekly boost",Controls!$C$15,0)))))</f>
        <v/>
      </c>
      <c r="L100" s="38"/>
      <c r="M100" s="39" t="str">
        <f aca="false">IF($A100="","",MAX(0,$G100)+MAX(0,$L100))</f>
        <v/>
      </c>
      <c r="N100" s="38"/>
      <c r="O100" s="40"/>
      <c r="P100" s="39" t="str">
        <f aca="false">IF($A100="","",$N100*Controls!$C$21)</f>
        <v/>
      </c>
      <c r="Q100" s="39" t="str">
        <f aca="false">IF($A100="","",$N100*Controls!$C$22)</f>
        <v/>
      </c>
      <c r="R100" s="39" t="str">
        <f aca="false">IF($A100="","",$N100*Controls!$C$23)</f>
        <v/>
      </c>
      <c r="S100" s="38"/>
      <c r="T100" s="38"/>
      <c r="U100" s="38"/>
      <c r="V100" s="39" t="str">
        <f aca="false">IF($A100="","",$J100-$L100+$T100)</f>
        <v/>
      </c>
      <c r="W100" s="41" t="str">
        <f aca="false">IF($A100="","",IF(ABS($G100-($H100+$I100))&lt;0.01,"OK","Check"))</f>
        <v/>
      </c>
      <c r="X100" s="42"/>
      <c r="Y100" s="11" t="str">
        <f aca="false">IF($A100="","",IF($L100&gt;$K100,1,0))</f>
        <v/>
      </c>
      <c r="Z100" s="11" t="str">
        <f aca="false">IF($A100="","",IF($N100&gt;0,IF(ABS($N100-($S100+$T100+$U100))&gt;0.01,1,0),0))</f>
        <v/>
      </c>
      <c r="AA100" s="11" t="str">
        <f aca="false">IF($A100="","",IF($W100&lt;&gt;"OK",1,0))</f>
        <v/>
      </c>
      <c r="AB100" s="11" t="str">
        <f aca="false">IF($A100="","",IF($V100&lt;0,1,0))</f>
        <v/>
      </c>
      <c r="AC100" s="43" t="str">
        <f aca="false">IF($A100="","",MAX(0,$AC99 + N($O100)))</f>
        <v/>
      </c>
      <c r="AD100" s="44" t="str">
        <f aca="false">IF($A100="","",MAX(0,$AD99 + IF(N($O100)&gt;0,$M100,0) - IF(N($O100)&lt;0,MIN($AD99 + IF(N($O100)&gt;0,$M100,0),(-N($O100))*IF(($AC99+MAX(N($O100),0))&gt;0,($AD99 + IF(N($O100)&gt;0,$M100,0))/($AC99+MAX(N($O100),0)),0)),0)))</f>
        <v/>
      </c>
      <c r="AE100" s="45" t="str">
        <f aca="false">IF($A100="","",IF($AC100&gt;0,$AD100/$AC100,""))</f>
        <v/>
      </c>
    </row>
    <row r="101" customFormat="false" ht="15" hidden="false" customHeight="true" outlineLevel="0" collapsed="false">
      <c r="A101" s="46"/>
      <c r="B101" s="47"/>
      <c r="C101" s="47"/>
      <c r="D101" s="47"/>
      <c r="E101" s="47"/>
      <c r="F101" s="47"/>
      <c r="G101" s="48"/>
      <c r="H101" s="48"/>
      <c r="I101" s="48"/>
      <c r="J101" s="49" t="str">
        <f aca="false">IF($A101="","",Controls!$C$12 + SUMIFS('Capital Ledger'!$C$6:$C$405,'Capital Ledger'!$A$6:$A$405,"&lt;="&amp;$A101) + SUM($T$6:T100) - SUM($L$6:L100))</f>
        <v/>
      </c>
      <c r="K101" s="49" t="str">
        <f aca="false">IF($A101="","",MIN($J101,IF(OR($F101="Confirmed bottom",$F101="Major bottom"),Controls!$C$13,IF($F101="RADAR bottom",IF(Controls!$C$16="Yes",Controls!$C$14,0),IF($F101="Weekly boost",Controls!$C$15,0)))))</f>
        <v/>
      </c>
      <c r="L101" s="48"/>
      <c r="M101" s="49" t="str">
        <f aca="false">IF($A101="","",MAX(0,$G101)+MAX(0,$L101))</f>
        <v/>
      </c>
      <c r="N101" s="48"/>
      <c r="O101" s="50"/>
      <c r="P101" s="49" t="str">
        <f aca="false">IF($A101="","",$N101*Controls!$C$21)</f>
        <v/>
      </c>
      <c r="Q101" s="49" t="str">
        <f aca="false">IF($A101="","",$N101*Controls!$C$22)</f>
        <v/>
      </c>
      <c r="R101" s="49" t="str">
        <f aca="false">IF($A101="","",$N101*Controls!$C$23)</f>
        <v/>
      </c>
      <c r="S101" s="48"/>
      <c r="T101" s="48"/>
      <c r="U101" s="48"/>
      <c r="V101" s="49" t="str">
        <f aca="false">IF($A101="","",$J101-$L101+$T101)</f>
        <v/>
      </c>
      <c r="W101" s="51" t="str">
        <f aca="false">IF($A101="","",IF(ABS($G101-($H101+$I101))&lt;0.01,"OK","Check"))</f>
        <v/>
      </c>
      <c r="X101" s="52"/>
      <c r="Y101" s="11" t="str">
        <f aca="false">IF($A101="","",IF($L101&gt;$K101,1,0))</f>
        <v/>
      </c>
      <c r="Z101" s="11" t="str">
        <f aca="false">IF($A101="","",IF($N101&gt;0,IF(ABS($N101-($S101+$T101+$U101))&gt;0.01,1,0),0))</f>
        <v/>
      </c>
      <c r="AA101" s="11" t="str">
        <f aca="false">IF($A101="","",IF($W101&lt;&gt;"OK",1,0))</f>
        <v/>
      </c>
      <c r="AB101" s="11" t="str">
        <f aca="false">IF($A101="","",IF($V101&lt;0,1,0))</f>
        <v/>
      </c>
      <c r="AC101" s="43" t="str">
        <f aca="false">IF($A101="","",MAX(0,$AC100 + N($O101)))</f>
        <v/>
      </c>
      <c r="AD101" s="44" t="str">
        <f aca="false">IF($A101="","",MAX(0,$AD100 + IF(N($O101)&gt;0,$M101,0) - IF(N($O101)&lt;0,MIN($AD100 + IF(N($O101)&gt;0,$M101,0),(-N($O101))*IF(($AC100+MAX(N($O101),0))&gt;0,($AD100 + IF(N($O101)&gt;0,$M101,0))/($AC100+MAX(N($O101),0)),0)),0)))</f>
        <v/>
      </c>
      <c r="AE101" s="45" t="str">
        <f aca="false">IF($A101="","",IF($AC101&gt;0,$AD101/$AC101,""))</f>
        <v/>
      </c>
    </row>
    <row r="102" customFormat="false" ht="15" hidden="false" customHeight="true" outlineLevel="0" collapsed="false">
      <c r="A102" s="36"/>
      <c r="B102" s="37"/>
      <c r="C102" s="37"/>
      <c r="D102" s="37"/>
      <c r="E102" s="37"/>
      <c r="F102" s="37"/>
      <c r="G102" s="38"/>
      <c r="H102" s="38"/>
      <c r="I102" s="38"/>
      <c r="J102" s="39" t="str">
        <f aca="false">IF($A102="","",Controls!$C$12 + SUMIFS('Capital Ledger'!$C$6:$C$405,'Capital Ledger'!$A$6:$A$405,"&lt;="&amp;$A102) + SUM($T$6:T101) - SUM($L$6:L101))</f>
        <v/>
      </c>
      <c r="K102" s="39" t="str">
        <f aca="false">IF($A102="","",MIN($J102,IF(OR($F102="Confirmed bottom",$F102="Major bottom"),Controls!$C$13,IF($F102="RADAR bottom",IF(Controls!$C$16="Yes",Controls!$C$14,0),IF($F102="Weekly boost",Controls!$C$15,0)))))</f>
        <v/>
      </c>
      <c r="L102" s="38"/>
      <c r="M102" s="39" t="str">
        <f aca="false">IF($A102="","",MAX(0,$G102)+MAX(0,$L102))</f>
        <v/>
      </c>
      <c r="N102" s="38"/>
      <c r="O102" s="40"/>
      <c r="P102" s="39" t="str">
        <f aca="false">IF($A102="","",$N102*Controls!$C$21)</f>
        <v/>
      </c>
      <c r="Q102" s="39" t="str">
        <f aca="false">IF($A102="","",$N102*Controls!$C$22)</f>
        <v/>
      </c>
      <c r="R102" s="39" t="str">
        <f aca="false">IF($A102="","",$N102*Controls!$C$23)</f>
        <v/>
      </c>
      <c r="S102" s="38"/>
      <c r="T102" s="38"/>
      <c r="U102" s="38"/>
      <c r="V102" s="39" t="str">
        <f aca="false">IF($A102="","",$J102-$L102+$T102)</f>
        <v/>
      </c>
      <c r="W102" s="41" t="str">
        <f aca="false">IF($A102="","",IF(ABS($G102-($H102+$I102))&lt;0.01,"OK","Check"))</f>
        <v/>
      </c>
      <c r="X102" s="42"/>
      <c r="Y102" s="11" t="str">
        <f aca="false">IF($A102="","",IF($L102&gt;$K102,1,0))</f>
        <v/>
      </c>
      <c r="Z102" s="11" t="str">
        <f aca="false">IF($A102="","",IF($N102&gt;0,IF(ABS($N102-($S102+$T102+$U102))&gt;0.01,1,0),0))</f>
        <v/>
      </c>
      <c r="AA102" s="11" t="str">
        <f aca="false">IF($A102="","",IF($W102&lt;&gt;"OK",1,0))</f>
        <v/>
      </c>
      <c r="AB102" s="11" t="str">
        <f aca="false">IF($A102="","",IF($V102&lt;0,1,0))</f>
        <v/>
      </c>
      <c r="AC102" s="43" t="str">
        <f aca="false">IF($A102="","",MAX(0,$AC101 + N($O102)))</f>
        <v/>
      </c>
      <c r="AD102" s="44" t="str">
        <f aca="false">IF($A102="","",MAX(0,$AD101 + IF(N($O102)&gt;0,$M102,0) - IF(N($O102)&lt;0,MIN($AD101 + IF(N($O102)&gt;0,$M102,0),(-N($O102))*IF(($AC101+MAX(N($O102),0))&gt;0,($AD101 + IF(N($O102)&gt;0,$M102,0))/($AC101+MAX(N($O102),0)),0)),0)))</f>
        <v/>
      </c>
      <c r="AE102" s="45" t="str">
        <f aca="false">IF($A102="","",IF($AC102&gt;0,$AD102/$AC102,""))</f>
        <v/>
      </c>
    </row>
    <row r="103" customFormat="false" ht="15" hidden="false" customHeight="true" outlineLevel="0" collapsed="false">
      <c r="A103" s="46"/>
      <c r="B103" s="47"/>
      <c r="C103" s="47"/>
      <c r="D103" s="47"/>
      <c r="E103" s="47"/>
      <c r="F103" s="47"/>
      <c r="G103" s="48"/>
      <c r="H103" s="48"/>
      <c r="I103" s="48"/>
      <c r="J103" s="49" t="str">
        <f aca="false">IF($A103="","",Controls!$C$12 + SUMIFS('Capital Ledger'!$C$6:$C$405,'Capital Ledger'!$A$6:$A$405,"&lt;="&amp;$A103) + SUM($T$6:T102) - SUM($L$6:L102))</f>
        <v/>
      </c>
      <c r="K103" s="49" t="str">
        <f aca="false">IF($A103="","",MIN($J103,IF(OR($F103="Confirmed bottom",$F103="Major bottom"),Controls!$C$13,IF($F103="RADAR bottom",IF(Controls!$C$16="Yes",Controls!$C$14,0),IF($F103="Weekly boost",Controls!$C$15,0)))))</f>
        <v/>
      </c>
      <c r="L103" s="48"/>
      <c r="M103" s="49" t="str">
        <f aca="false">IF($A103="","",MAX(0,$G103)+MAX(0,$L103))</f>
        <v/>
      </c>
      <c r="N103" s="48"/>
      <c r="O103" s="50"/>
      <c r="P103" s="49" t="str">
        <f aca="false">IF($A103="","",$N103*Controls!$C$21)</f>
        <v/>
      </c>
      <c r="Q103" s="49" t="str">
        <f aca="false">IF($A103="","",$N103*Controls!$C$22)</f>
        <v/>
      </c>
      <c r="R103" s="49" t="str">
        <f aca="false">IF($A103="","",$N103*Controls!$C$23)</f>
        <v/>
      </c>
      <c r="S103" s="48"/>
      <c r="T103" s="48"/>
      <c r="U103" s="48"/>
      <c r="V103" s="49" t="str">
        <f aca="false">IF($A103="","",$J103-$L103+$T103)</f>
        <v/>
      </c>
      <c r="W103" s="51" t="str">
        <f aca="false">IF($A103="","",IF(ABS($G103-($H103+$I103))&lt;0.01,"OK","Check"))</f>
        <v/>
      </c>
      <c r="X103" s="52"/>
      <c r="Y103" s="11" t="str">
        <f aca="false">IF($A103="","",IF($L103&gt;$K103,1,0))</f>
        <v/>
      </c>
      <c r="Z103" s="11" t="str">
        <f aca="false">IF($A103="","",IF($N103&gt;0,IF(ABS($N103-($S103+$T103+$U103))&gt;0.01,1,0),0))</f>
        <v/>
      </c>
      <c r="AA103" s="11" t="str">
        <f aca="false">IF($A103="","",IF($W103&lt;&gt;"OK",1,0))</f>
        <v/>
      </c>
      <c r="AB103" s="11" t="str">
        <f aca="false">IF($A103="","",IF($V103&lt;0,1,0))</f>
        <v/>
      </c>
      <c r="AC103" s="43" t="str">
        <f aca="false">IF($A103="","",MAX(0,$AC102 + N($O103)))</f>
        <v/>
      </c>
      <c r="AD103" s="44" t="str">
        <f aca="false">IF($A103="","",MAX(0,$AD102 + IF(N($O103)&gt;0,$M103,0) - IF(N($O103)&lt;0,MIN($AD102 + IF(N($O103)&gt;0,$M103,0),(-N($O103))*IF(($AC102+MAX(N($O103),0))&gt;0,($AD102 + IF(N($O103)&gt;0,$M103,0))/($AC102+MAX(N($O103),0)),0)),0)))</f>
        <v/>
      </c>
      <c r="AE103" s="45" t="str">
        <f aca="false">IF($A103="","",IF($AC103&gt;0,$AD103/$AC103,""))</f>
        <v/>
      </c>
    </row>
    <row r="104" customFormat="false" ht="15" hidden="false" customHeight="true" outlineLevel="0" collapsed="false">
      <c r="A104" s="36"/>
      <c r="B104" s="37"/>
      <c r="C104" s="37"/>
      <c r="D104" s="37"/>
      <c r="E104" s="37"/>
      <c r="F104" s="37"/>
      <c r="G104" s="38"/>
      <c r="H104" s="38"/>
      <c r="I104" s="38"/>
      <c r="J104" s="39" t="str">
        <f aca="false">IF($A104="","",Controls!$C$12 + SUMIFS('Capital Ledger'!$C$6:$C$405,'Capital Ledger'!$A$6:$A$405,"&lt;="&amp;$A104) + SUM($T$6:T103) - SUM($L$6:L103))</f>
        <v/>
      </c>
      <c r="K104" s="39" t="str">
        <f aca="false">IF($A104="","",MIN($J104,IF(OR($F104="Confirmed bottom",$F104="Major bottom"),Controls!$C$13,IF($F104="RADAR bottom",IF(Controls!$C$16="Yes",Controls!$C$14,0),IF($F104="Weekly boost",Controls!$C$15,0)))))</f>
        <v/>
      </c>
      <c r="L104" s="38"/>
      <c r="M104" s="39" t="str">
        <f aca="false">IF($A104="","",MAX(0,$G104)+MAX(0,$L104))</f>
        <v/>
      </c>
      <c r="N104" s="38"/>
      <c r="O104" s="40"/>
      <c r="P104" s="39" t="str">
        <f aca="false">IF($A104="","",$N104*Controls!$C$21)</f>
        <v/>
      </c>
      <c r="Q104" s="39" t="str">
        <f aca="false">IF($A104="","",$N104*Controls!$C$22)</f>
        <v/>
      </c>
      <c r="R104" s="39" t="str">
        <f aca="false">IF($A104="","",$N104*Controls!$C$23)</f>
        <v/>
      </c>
      <c r="S104" s="38"/>
      <c r="T104" s="38"/>
      <c r="U104" s="38"/>
      <c r="V104" s="39" t="str">
        <f aca="false">IF($A104="","",$J104-$L104+$T104)</f>
        <v/>
      </c>
      <c r="W104" s="41" t="str">
        <f aca="false">IF($A104="","",IF(ABS($G104-($H104+$I104))&lt;0.01,"OK","Check"))</f>
        <v/>
      </c>
      <c r="X104" s="42"/>
      <c r="Y104" s="11" t="str">
        <f aca="false">IF($A104="","",IF($L104&gt;$K104,1,0))</f>
        <v/>
      </c>
      <c r="Z104" s="11" t="str">
        <f aca="false">IF($A104="","",IF($N104&gt;0,IF(ABS($N104-($S104+$T104+$U104))&gt;0.01,1,0),0))</f>
        <v/>
      </c>
      <c r="AA104" s="11" t="str">
        <f aca="false">IF($A104="","",IF($W104&lt;&gt;"OK",1,0))</f>
        <v/>
      </c>
      <c r="AB104" s="11" t="str">
        <f aca="false">IF($A104="","",IF($V104&lt;0,1,0))</f>
        <v/>
      </c>
      <c r="AC104" s="43" t="str">
        <f aca="false">IF($A104="","",MAX(0,$AC103 + N($O104)))</f>
        <v/>
      </c>
      <c r="AD104" s="44" t="str">
        <f aca="false">IF($A104="","",MAX(0,$AD103 + IF(N($O104)&gt;0,$M104,0) - IF(N($O104)&lt;0,MIN($AD103 + IF(N($O104)&gt;0,$M104,0),(-N($O104))*IF(($AC103+MAX(N($O104),0))&gt;0,($AD103 + IF(N($O104)&gt;0,$M104,0))/($AC103+MAX(N($O104),0)),0)),0)))</f>
        <v/>
      </c>
      <c r="AE104" s="45" t="str">
        <f aca="false">IF($A104="","",IF($AC104&gt;0,$AD104/$AC104,""))</f>
        <v/>
      </c>
    </row>
    <row r="105" customFormat="false" ht="15" hidden="false" customHeight="true" outlineLevel="0" collapsed="false">
      <c r="A105" s="46"/>
      <c r="B105" s="47"/>
      <c r="C105" s="47"/>
      <c r="D105" s="47"/>
      <c r="E105" s="47"/>
      <c r="F105" s="47"/>
      <c r="G105" s="48"/>
      <c r="H105" s="48"/>
      <c r="I105" s="48"/>
      <c r="J105" s="49" t="str">
        <f aca="false">IF($A105="","",Controls!$C$12 + SUMIFS('Capital Ledger'!$C$6:$C$405,'Capital Ledger'!$A$6:$A$405,"&lt;="&amp;$A105) + SUM($T$6:T104) - SUM($L$6:L104))</f>
        <v/>
      </c>
      <c r="K105" s="49" t="str">
        <f aca="false">IF($A105="","",MIN($J105,IF(OR($F105="Confirmed bottom",$F105="Major bottom"),Controls!$C$13,IF($F105="RADAR bottom",IF(Controls!$C$16="Yes",Controls!$C$14,0),IF($F105="Weekly boost",Controls!$C$15,0)))))</f>
        <v/>
      </c>
      <c r="L105" s="48"/>
      <c r="M105" s="49" t="str">
        <f aca="false">IF($A105="","",MAX(0,$G105)+MAX(0,$L105))</f>
        <v/>
      </c>
      <c r="N105" s="48"/>
      <c r="O105" s="50"/>
      <c r="P105" s="49" t="str">
        <f aca="false">IF($A105="","",$N105*Controls!$C$21)</f>
        <v/>
      </c>
      <c r="Q105" s="49" t="str">
        <f aca="false">IF($A105="","",$N105*Controls!$C$22)</f>
        <v/>
      </c>
      <c r="R105" s="49" t="str">
        <f aca="false">IF($A105="","",$N105*Controls!$C$23)</f>
        <v/>
      </c>
      <c r="S105" s="48"/>
      <c r="T105" s="48"/>
      <c r="U105" s="48"/>
      <c r="V105" s="49" t="str">
        <f aca="false">IF($A105="","",$J105-$L105+$T105)</f>
        <v/>
      </c>
      <c r="W105" s="51" t="str">
        <f aca="false">IF($A105="","",IF(ABS($G105-($H105+$I105))&lt;0.01,"OK","Check"))</f>
        <v/>
      </c>
      <c r="X105" s="52"/>
      <c r="Y105" s="11" t="str">
        <f aca="false">IF($A105="","",IF($L105&gt;$K105,1,0))</f>
        <v/>
      </c>
      <c r="Z105" s="11" t="str">
        <f aca="false">IF($A105="","",IF($N105&gt;0,IF(ABS($N105-($S105+$T105+$U105))&gt;0.01,1,0),0))</f>
        <v/>
      </c>
      <c r="AA105" s="11" t="str">
        <f aca="false">IF($A105="","",IF($W105&lt;&gt;"OK",1,0))</f>
        <v/>
      </c>
      <c r="AB105" s="11" t="str">
        <f aca="false">IF($A105="","",IF($V105&lt;0,1,0))</f>
        <v/>
      </c>
      <c r="AC105" s="43" t="str">
        <f aca="false">IF($A105="","",MAX(0,$AC104 + N($O105)))</f>
        <v/>
      </c>
      <c r="AD105" s="44" t="str">
        <f aca="false">IF($A105="","",MAX(0,$AD104 + IF(N($O105)&gt;0,$M105,0) - IF(N($O105)&lt;0,MIN($AD104 + IF(N($O105)&gt;0,$M105,0),(-N($O105))*IF(($AC104+MAX(N($O105),0))&gt;0,($AD104 + IF(N($O105)&gt;0,$M105,0))/($AC104+MAX(N($O105),0)),0)),0)))</f>
        <v/>
      </c>
      <c r="AE105" s="45" t="str">
        <f aca="false">IF($A105="","",IF($AC105&gt;0,$AD105/$AC105,""))</f>
        <v/>
      </c>
    </row>
    <row r="106" customFormat="false" ht="15" hidden="false" customHeight="true" outlineLevel="0" collapsed="false">
      <c r="A106" s="36"/>
      <c r="B106" s="37"/>
      <c r="C106" s="37"/>
      <c r="D106" s="37"/>
      <c r="E106" s="37"/>
      <c r="F106" s="37"/>
      <c r="G106" s="38"/>
      <c r="H106" s="38"/>
      <c r="I106" s="38"/>
      <c r="J106" s="39" t="str">
        <f aca="false">IF($A106="","",Controls!$C$12 + SUMIFS('Capital Ledger'!$C$6:$C$405,'Capital Ledger'!$A$6:$A$405,"&lt;="&amp;$A106) + SUM($T$6:T105) - SUM($L$6:L105))</f>
        <v/>
      </c>
      <c r="K106" s="39" t="str">
        <f aca="false">IF($A106="","",MIN($J106,IF(OR($F106="Confirmed bottom",$F106="Major bottom"),Controls!$C$13,IF($F106="RADAR bottom",IF(Controls!$C$16="Yes",Controls!$C$14,0),IF($F106="Weekly boost",Controls!$C$15,0)))))</f>
        <v/>
      </c>
      <c r="L106" s="38"/>
      <c r="M106" s="39" t="str">
        <f aca="false">IF($A106="","",MAX(0,$G106)+MAX(0,$L106))</f>
        <v/>
      </c>
      <c r="N106" s="38"/>
      <c r="O106" s="40"/>
      <c r="P106" s="39" t="str">
        <f aca="false">IF($A106="","",$N106*Controls!$C$21)</f>
        <v/>
      </c>
      <c r="Q106" s="39" t="str">
        <f aca="false">IF($A106="","",$N106*Controls!$C$22)</f>
        <v/>
      </c>
      <c r="R106" s="39" t="str">
        <f aca="false">IF($A106="","",$N106*Controls!$C$23)</f>
        <v/>
      </c>
      <c r="S106" s="38"/>
      <c r="T106" s="38"/>
      <c r="U106" s="38"/>
      <c r="V106" s="39" t="str">
        <f aca="false">IF($A106="","",$J106-$L106+$T106)</f>
        <v/>
      </c>
      <c r="W106" s="41" t="str">
        <f aca="false">IF($A106="","",IF(ABS($G106-($H106+$I106))&lt;0.01,"OK","Check"))</f>
        <v/>
      </c>
      <c r="X106" s="42"/>
      <c r="Y106" s="11" t="str">
        <f aca="false">IF($A106="","",IF($L106&gt;$K106,1,0))</f>
        <v/>
      </c>
      <c r="Z106" s="11" t="str">
        <f aca="false">IF($A106="","",IF($N106&gt;0,IF(ABS($N106-($S106+$T106+$U106))&gt;0.01,1,0),0))</f>
        <v/>
      </c>
      <c r="AA106" s="11" t="str">
        <f aca="false">IF($A106="","",IF($W106&lt;&gt;"OK",1,0))</f>
        <v/>
      </c>
      <c r="AB106" s="11" t="str">
        <f aca="false">IF($A106="","",IF($V106&lt;0,1,0))</f>
        <v/>
      </c>
      <c r="AC106" s="43" t="str">
        <f aca="false">IF($A106="","",MAX(0,$AC105 + N($O106)))</f>
        <v/>
      </c>
      <c r="AD106" s="44" t="str">
        <f aca="false">IF($A106="","",MAX(0,$AD105 + IF(N($O106)&gt;0,$M106,0) - IF(N($O106)&lt;0,MIN($AD105 + IF(N($O106)&gt;0,$M106,0),(-N($O106))*IF(($AC105+MAX(N($O106),0))&gt;0,($AD105 + IF(N($O106)&gt;0,$M106,0))/($AC105+MAX(N($O106),0)),0)),0)))</f>
        <v/>
      </c>
      <c r="AE106" s="45" t="str">
        <f aca="false">IF($A106="","",IF($AC106&gt;0,$AD106/$AC106,""))</f>
        <v/>
      </c>
    </row>
    <row r="107" customFormat="false" ht="15" hidden="false" customHeight="true" outlineLevel="0" collapsed="false">
      <c r="A107" s="46"/>
      <c r="B107" s="47"/>
      <c r="C107" s="47"/>
      <c r="D107" s="47"/>
      <c r="E107" s="47"/>
      <c r="F107" s="47"/>
      <c r="G107" s="48"/>
      <c r="H107" s="48"/>
      <c r="I107" s="48"/>
      <c r="J107" s="49" t="str">
        <f aca="false">IF($A107="","",Controls!$C$12 + SUMIFS('Capital Ledger'!$C$6:$C$405,'Capital Ledger'!$A$6:$A$405,"&lt;="&amp;$A107) + SUM($T$6:T106) - SUM($L$6:L106))</f>
        <v/>
      </c>
      <c r="K107" s="49" t="str">
        <f aca="false">IF($A107="","",MIN($J107,IF(OR($F107="Confirmed bottom",$F107="Major bottom"),Controls!$C$13,IF($F107="RADAR bottom",IF(Controls!$C$16="Yes",Controls!$C$14,0),IF($F107="Weekly boost",Controls!$C$15,0)))))</f>
        <v/>
      </c>
      <c r="L107" s="48"/>
      <c r="M107" s="49" t="str">
        <f aca="false">IF($A107="","",MAX(0,$G107)+MAX(0,$L107))</f>
        <v/>
      </c>
      <c r="N107" s="48"/>
      <c r="O107" s="50"/>
      <c r="P107" s="49" t="str">
        <f aca="false">IF($A107="","",$N107*Controls!$C$21)</f>
        <v/>
      </c>
      <c r="Q107" s="49" t="str">
        <f aca="false">IF($A107="","",$N107*Controls!$C$22)</f>
        <v/>
      </c>
      <c r="R107" s="49" t="str">
        <f aca="false">IF($A107="","",$N107*Controls!$C$23)</f>
        <v/>
      </c>
      <c r="S107" s="48"/>
      <c r="T107" s="48"/>
      <c r="U107" s="48"/>
      <c r="V107" s="49" t="str">
        <f aca="false">IF($A107="","",$J107-$L107+$T107)</f>
        <v/>
      </c>
      <c r="W107" s="51" t="str">
        <f aca="false">IF($A107="","",IF(ABS($G107-($H107+$I107))&lt;0.01,"OK","Check"))</f>
        <v/>
      </c>
      <c r="X107" s="52"/>
      <c r="Y107" s="11" t="str">
        <f aca="false">IF($A107="","",IF($L107&gt;$K107,1,0))</f>
        <v/>
      </c>
      <c r="Z107" s="11" t="str">
        <f aca="false">IF($A107="","",IF($N107&gt;0,IF(ABS($N107-($S107+$T107+$U107))&gt;0.01,1,0),0))</f>
        <v/>
      </c>
      <c r="AA107" s="11" t="str">
        <f aca="false">IF($A107="","",IF($W107&lt;&gt;"OK",1,0))</f>
        <v/>
      </c>
      <c r="AB107" s="11" t="str">
        <f aca="false">IF($A107="","",IF($V107&lt;0,1,0))</f>
        <v/>
      </c>
      <c r="AC107" s="43" t="str">
        <f aca="false">IF($A107="","",MAX(0,$AC106 + N($O107)))</f>
        <v/>
      </c>
      <c r="AD107" s="44" t="str">
        <f aca="false">IF($A107="","",MAX(0,$AD106 + IF(N($O107)&gt;0,$M107,0) - IF(N($O107)&lt;0,MIN($AD106 + IF(N($O107)&gt;0,$M107,0),(-N($O107))*IF(($AC106+MAX(N($O107),0))&gt;0,($AD106 + IF(N($O107)&gt;0,$M107,0))/($AC106+MAX(N($O107),0)),0)),0)))</f>
        <v/>
      </c>
      <c r="AE107" s="45" t="str">
        <f aca="false">IF($A107="","",IF($AC107&gt;0,$AD107/$AC107,""))</f>
        <v/>
      </c>
    </row>
    <row r="108" customFormat="false" ht="15" hidden="false" customHeight="true" outlineLevel="0" collapsed="false">
      <c r="A108" s="36"/>
      <c r="B108" s="37"/>
      <c r="C108" s="37"/>
      <c r="D108" s="37"/>
      <c r="E108" s="37"/>
      <c r="F108" s="37"/>
      <c r="G108" s="38"/>
      <c r="H108" s="38"/>
      <c r="I108" s="38"/>
      <c r="J108" s="39" t="str">
        <f aca="false">IF($A108="","",Controls!$C$12 + SUMIFS('Capital Ledger'!$C$6:$C$405,'Capital Ledger'!$A$6:$A$405,"&lt;="&amp;$A108) + SUM($T$6:T107) - SUM($L$6:L107))</f>
        <v/>
      </c>
      <c r="K108" s="39" t="str">
        <f aca="false">IF($A108="","",MIN($J108,IF(OR($F108="Confirmed bottom",$F108="Major bottom"),Controls!$C$13,IF($F108="RADAR bottom",IF(Controls!$C$16="Yes",Controls!$C$14,0),IF($F108="Weekly boost",Controls!$C$15,0)))))</f>
        <v/>
      </c>
      <c r="L108" s="38"/>
      <c r="M108" s="39" t="str">
        <f aca="false">IF($A108="","",MAX(0,$G108)+MAX(0,$L108))</f>
        <v/>
      </c>
      <c r="N108" s="38"/>
      <c r="O108" s="40"/>
      <c r="P108" s="39" t="str">
        <f aca="false">IF($A108="","",$N108*Controls!$C$21)</f>
        <v/>
      </c>
      <c r="Q108" s="39" t="str">
        <f aca="false">IF($A108="","",$N108*Controls!$C$22)</f>
        <v/>
      </c>
      <c r="R108" s="39" t="str">
        <f aca="false">IF($A108="","",$N108*Controls!$C$23)</f>
        <v/>
      </c>
      <c r="S108" s="38"/>
      <c r="T108" s="38"/>
      <c r="U108" s="38"/>
      <c r="V108" s="39" t="str">
        <f aca="false">IF($A108="","",$J108-$L108+$T108)</f>
        <v/>
      </c>
      <c r="W108" s="41" t="str">
        <f aca="false">IF($A108="","",IF(ABS($G108-($H108+$I108))&lt;0.01,"OK","Check"))</f>
        <v/>
      </c>
      <c r="X108" s="42"/>
      <c r="Y108" s="11" t="str">
        <f aca="false">IF($A108="","",IF($L108&gt;$K108,1,0))</f>
        <v/>
      </c>
      <c r="Z108" s="11" t="str">
        <f aca="false">IF($A108="","",IF($N108&gt;0,IF(ABS($N108-($S108+$T108+$U108))&gt;0.01,1,0),0))</f>
        <v/>
      </c>
      <c r="AA108" s="11" t="str">
        <f aca="false">IF($A108="","",IF($W108&lt;&gt;"OK",1,0))</f>
        <v/>
      </c>
      <c r="AB108" s="11" t="str">
        <f aca="false">IF($A108="","",IF($V108&lt;0,1,0))</f>
        <v/>
      </c>
      <c r="AC108" s="43" t="str">
        <f aca="false">IF($A108="","",MAX(0,$AC107 + N($O108)))</f>
        <v/>
      </c>
      <c r="AD108" s="44" t="str">
        <f aca="false">IF($A108="","",MAX(0,$AD107 + IF(N($O108)&gt;0,$M108,0) - IF(N($O108)&lt;0,MIN($AD107 + IF(N($O108)&gt;0,$M108,0),(-N($O108))*IF(($AC107+MAX(N($O108),0))&gt;0,($AD107 + IF(N($O108)&gt;0,$M108,0))/($AC107+MAX(N($O108),0)),0)),0)))</f>
        <v/>
      </c>
      <c r="AE108" s="45" t="str">
        <f aca="false">IF($A108="","",IF($AC108&gt;0,$AD108/$AC108,""))</f>
        <v/>
      </c>
    </row>
    <row r="109" customFormat="false" ht="15" hidden="false" customHeight="true" outlineLevel="0" collapsed="false">
      <c r="A109" s="46"/>
      <c r="B109" s="47"/>
      <c r="C109" s="47"/>
      <c r="D109" s="47"/>
      <c r="E109" s="47"/>
      <c r="F109" s="47"/>
      <c r="G109" s="48"/>
      <c r="H109" s="48"/>
      <c r="I109" s="48"/>
      <c r="J109" s="49" t="str">
        <f aca="false">IF($A109="","",Controls!$C$12 + SUMIFS('Capital Ledger'!$C$6:$C$405,'Capital Ledger'!$A$6:$A$405,"&lt;="&amp;$A109) + SUM($T$6:T108) - SUM($L$6:L108))</f>
        <v/>
      </c>
      <c r="K109" s="49" t="str">
        <f aca="false">IF($A109="","",MIN($J109,IF(OR($F109="Confirmed bottom",$F109="Major bottom"),Controls!$C$13,IF($F109="RADAR bottom",IF(Controls!$C$16="Yes",Controls!$C$14,0),IF($F109="Weekly boost",Controls!$C$15,0)))))</f>
        <v/>
      </c>
      <c r="L109" s="48"/>
      <c r="M109" s="49" t="str">
        <f aca="false">IF($A109="","",MAX(0,$G109)+MAX(0,$L109))</f>
        <v/>
      </c>
      <c r="N109" s="48"/>
      <c r="O109" s="50"/>
      <c r="P109" s="49" t="str">
        <f aca="false">IF($A109="","",$N109*Controls!$C$21)</f>
        <v/>
      </c>
      <c r="Q109" s="49" t="str">
        <f aca="false">IF($A109="","",$N109*Controls!$C$22)</f>
        <v/>
      </c>
      <c r="R109" s="49" t="str">
        <f aca="false">IF($A109="","",$N109*Controls!$C$23)</f>
        <v/>
      </c>
      <c r="S109" s="48"/>
      <c r="T109" s="48"/>
      <c r="U109" s="48"/>
      <c r="V109" s="49" t="str">
        <f aca="false">IF($A109="","",$J109-$L109+$T109)</f>
        <v/>
      </c>
      <c r="W109" s="51" t="str">
        <f aca="false">IF($A109="","",IF(ABS($G109-($H109+$I109))&lt;0.01,"OK","Check"))</f>
        <v/>
      </c>
      <c r="X109" s="52"/>
      <c r="Y109" s="11" t="str">
        <f aca="false">IF($A109="","",IF($L109&gt;$K109,1,0))</f>
        <v/>
      </c>
      <c r="Z109" s="11" t="str">
        <f aca="false">IF($A109="","",IF($N109&gt;0,IF(ABS($N109-($S109+$T109+$U109))&gt;0.01,1,0),0))</f>
        <v/>
      </c>
      <c r="AA109" s="11" t="str">
        <f aca="false">IF($A109="","",IF($W109&lt;&gt;"OK",1,0))</f>
        <v/>
      </c>
      <c r="AB109" s="11" t="str">
        <f aca="false">IF($A109="","",IF($V109&lt;0,1,0))</f>
        <v/>
      </c>
      <c r="AC109" s="43" t="str">
        <f aca="false">IF($A109="","",MAX(0,$AC108 + N($O109)))</f>
        <v/>
      </c>
      <c r="AD109" s="44" t="str">
        <f aca="false">IF($A109="","",MAX(0,$AD108 + IF(N($O109)&gt;0,$M109,0) - IF(N($O109)&lt;0,MIN($AD108 + IF(N($O109)&gt;0,$M109,0),(-N($O109))*IF(($AC108+MAX(N($O109),0))&gt;0,($AD108 + IF(N($O109)&gt;0,$M109,0))/($AC108+MAX(N($O109),0)),0)),0)))</f>
        <v/>
      </c>
      <c r="AE109" s="45" t="str">
        <f aca="false">IF($A109="","",IF($AC109&gt;0,$AD109/$AC109,""))</f>
        <v/>
      </c>
    </row>
    <row r="110" customFormat="false" ht="15" hidden="false" customHeight="true" outlineLevel="0" collapsed="false">
      <c r="A110" s="36"/>
      <c r="B110" s="37"/>
      <c r="C110" s="37"/>
      <c r="D110" s="37"/>
      <c r="E110" s="37"/>
      <c r="F110" s="37"/>
      <c r="G110" s="38"/>
      <c r="H110" s="38"/>
      <c r="I110" s="38"/>
      <c r="J110" s="39" t="str">
        <f aca="false">IF($A110="","",Controls!$C$12 + SUMIFS('Capital Ledger'!$C$6:$C$405,'Capital Ledger'!$A$6:$A$405,"&lt;="&amp;$A110) + SUM($T$6:T109) - SUM($L$6:L109))</f>
        <v/>
      </c>
      <c r="K110" s="39" t="str">
        <f aca="false">IF($A110="","",MIN($J110,IF(OR($F110="Confirmed bottom",$F110="Major bottom"),Controls!$C$13,IF($F110="RADAR bottom",IF(Controls!$C$16="Yes",Controls!$C$14,0),IF($F110="Weekly boost",Controls!$C$15,0)))))</f>
        <v/>
      </c>
      <c r="L110" s="38"/>
      <c r="M110" s="39" t="str">
        <f aca="false">IF($A110="","",MAX(0,$G110)+MAX(0,$L110))</f>
        <v/>
      </c>
      <c r="N110" s="38"/>
      <c r="O110" s="40"/>
      <c r="P110" s="39" t="str">
        <f aca="false">IF($A110="","",$N110*Controls!$C$21)</f>
        <v/>
      </c>
      <c r="Q110" s="39" t="str">
        <f aca="false">IF($A110="","",$N110*Controls!$C$22)</f>
        <v/>
      </c>
      <c r="R110" s="39" t="str">
        <f aca="false">IF($A110="","",$N110*Controls!$C$23)</f>
        <v/>
      </c>
      <c r="S110" s="38"/>
      <c r="T110" s="38"/>
      <c r="U110" s="38"/>
      <c r="V110" s="39" t="str">
        <f aca="false">IF($A110="","",$J110-$L110+$T110)</f>
        <v/>
      </c>
      <c r="W110" s="41" t="str">
        <f aca="false">IF($A110="","",IF(ABS($G110-($H110+$I110))&lt;0.01,"OK","Check"))</f>
        <v/>
      </c>
      <c r="X110" s="42"/>
      <c r="Y110" s="11" t="str">
        <f aca="false">IF($A110="","",IF($L110&gt;$K110,1,0))</f>
        <v/>
      </c>
      <c r="Z110" s="11" t="str">
        <f aca="false">IF($A110="","",IF($N110&gt;0,IF(ABS($N110-($S110+$T110+$U110))&gt;0.01,1,0),0))</f>
        <v/>
      </c>
      <c r="AA110" s="11" t="str">
        <f aca="false">IF($A110="","",IF($W110&lt;&gt;"OK",1,0))</f>
        <v/>
      </c>
      <c r="AB110" s="11" t="str">
        <f aca="false">IF($A110="","",IF($V110&lt;0,1,0))</f>
        <v/>
      </c>
      <c r="AC110" s="43" t="str">
        <f aca="false">IF($A110="","",MAX(0,$AC109 + N($O110)))</f>
        <v/>
      </c>
      <c r="AD110" s="44" t="str">
        <f aca="false">IF($A110="","",MAX(0,$AD109 + IF(N($O110)&gt;0,$M110,0) - IF(N($O110)&lt;0,MIN($AD109 + IF(N($O110)&gt;0,$M110,0),(-N($O110))*IF(($AC109+MAX(N($O110),0))&gt;0,($AD109 + IF(N($O110)&gt;0,$M110,0))/($AC109+MAX(N($O110),0)),0)),0)))</f>
        <v/>
      </c>
      <c r="AE110" s="45" t="str">
        <f aca="false">IF($A110="","",IF($AC110&gt;0,$AD110/$AC110,""))</f>
        <v/>
      </c>
    </row>
    <row r="111" customFormat="false" ht="15" hidden="false" customHeight="true" outlineLevel="0" collapsed="false">
      <c r="A111" s="46"/>
      <c r="B111" s="47"/>
      <c r="C111" s="47"/>
      <c r="D111" s="47"/>
      <c r="E111" s="47"/>
      <c r="F111" s="47"/>
      <c r="G111" s="48"/>
      <c r="H111" s="48"/>
      <c r="I111" s="48"/>
      <c r="J111" s="49" t="str">
        <f aca="false">IF($A111="","",Controls!$C$12 + SUMIFS('Capital Ledger'!$C$6:$C$405,'Capital Ledger'!$A$6:$A$405,"&lt;="&amp;$A111) + SUM($T$6:T110) - SUM($L$6:L110))</f>
        <v/>
      </c>
      <c r="K111" s="49" t="str">
        <f aca="false">IF($A111="","",MIN($J111,IF(OR($F111="Confirmed bottom",$F111="Major bottom"),Controls!$C$13,IF($F111="RADAR bottom",IF(Controls!$C$16="Yes",Controls!$C$14,0),IF($F111="Weekly boost",Controls!$C$15,0)))))</f>
        <v/>
      </c>
      <c r="L111" s="48"/>
      <c r="M111" s="49" t="str">
        <f aca="false">IF($A111="","",MAX(0,$G111)+MAX(0,$L111))</f>
        <v/>
      </c>
      <c r="N111" s="48"/>
      <c r="O111" s="50"/>
      <c r="P111" s="49" t="str">
        <f aca="false">IF($A111="","",$N111*Controls!$C$21)</f>
        <v/>
      </c>
      <c r="Q111" s="49" t="str">
        <f aca="false">IF($A111="","",$N111*Controls!$C$22)</f>
        <v/>
      </c>
      <c r="R111" s="49" t="str">
        <f aca="false">IF($A111="","",$N111*Controls!$C$23)</f>
        <v/>
      </c>
      <c r="S111" s="48"/>
      <c r="T111" s="48"/>
      <c r="U111" s="48"/>
      <c r="V111" s="49" t="str">
        <f aca="false">IF($A111="","",$J111-$L111+$T111)</f>
        <v/>
      </c>
      <c r="W111" s="51" t="str">
        <f aca="false">IF($A111="","",IF(ABS($G111-($H111+$I111))&lt;0.01,"OK","Check"))</f>
        <v/>
      </c>
      <c r="X111" s="52"/>
      <c r="Y111" s="11" t="str">
        <f aca="false">IF($A111="","",IF($L111&gt;$K111,1,0))</f>
        <v/>
      </c>
      <c r="Z111" s="11" t="str">
        <f aca="false">IF($A111="","",IF($N111&gt;0,IF(ABS($N111-($S111+$T111+$U111))&gt;0.01,1,0),0))</f>
        <v/>
      </c>
      <c r="AA111" s="11" t="str">
        <f aca="false">IF($A111="","",IF($W111&lt;&gt;"OK",1,0))</f>
        <v/>
      </c>
      <c r="AB111" s="11" t="str">
        <f aca="false">IF($A111="","",IF($V111&lt;0,1,0))</f>
        <v/>
      </c>
      <c r="AC111" s="43" t="str">
        <f aca="false">IF($A111="","",MAX(0,$AC110 + N($O111)))</f>
        <v/>
      </c>
      <c r="AD111" s="44" t="str">
        <f aca="false">IF($A111="","",MAX(0,$AD110 + IF(N($O111)&gt;0,$M111,0) - IF(N($O111)&lt;0,MIN($AD110 + IF(N($O111)&gt;0,$M111,0),(-N($O111))*IF(($AC110+MAX(N($O111),0))&gt;0,($AD110 + IF(N($O111)&gt;0,$M111,0))/($AC110+MAX(N($O111),0)),0)),0)))</f>
        <v/>
      </c>
      <c r="AE111" s="45" t="str">
        <f aca="false">IF($A111="","",IF($AC111&gt;0,$AD111/$AC111,""))</f>
        <v/>
      </c>
    </row>
    <row r="112" customFormat="false" ht="15" hidden="false" customHeight="true" outlineLevel="0" collapsed="false">
      <c r="A112" s="36"/>
      <c r="B112" s="37"/>
      <c r="C112" s="37"/>
      <c r="D112" s="37"/>
      <c r="E112" s="37"/>
      <c r="F112" s="37"/>
      <c r="G112" s="38"/>
      <c r="H112" s="38"/>
      <c r="I112" s="38"/>
      <c r="J112" s="39" t="str">
        <f aca="false">IF($A112="","",Controls!$C$12 + SUMIFS('Capital Ledger'!$C$6:$C$405,'Capital Ledger'!$A$6:$A$405,"&lt;="&amp;$A112) + SUM($T$6:T111) - SUM($L$6:L111))</f>
        <v/>
      </c>
      <c r="K112" s="39" t="str">
        <f aca="false">IF($A112="","",MIN($J112,IF(OR($F112="Confirmed bottom",$F112="Major bottom"),Controls!$C$13,IF($F112="RADAR bottom",IF(Controls!$C$16="Yes",Controls!$C$14,0),IF($F112="Weekly boost",Controls!$C$15,0)))))</f>
        <v/>
      </c>
      <c r="L112" s="38"/>
      <c r="M112" s="39" t="str">
        <f aca="false">IF($A112="","",MAX(0,$G112)+MAX(0,$L112))</f>
        <v/>
      </c>
      <c r="N112" s="38"/>
      <c r="O112" s="40"/>
      <c r="P112" s="39" t="str">
        <f aca="false">IF($A112="","",$N112*Controls!$C$21)</f>
        <v/>
      </c>
      <c r="Q112" s="39" t="str">
        <f aca="false">IF($A112="","",$N112*Controls!$C$22)</f>
        <v/>
      </c>
      <c r="R112" s="39" t="str">
        <f aca="false">IF($A112="","",$N112*Controls!$C$23)</f>
        <v/>
      </c>
      <c r="S112" s="38"/>
      <c r="T112" s="38"/>
      <c r="U112" s="38"/>
      <c r="V112" s="39" t="str">
        <f aca="false">IF($A112="","",$J112-$L112+$T112)</f>
        <v/>
      </c>
      <c r="W112" s="41" t="str">
        <f aca="false">IF($A112="","",IF(ABS($G112-($H112+$I112))&lt;0.01,"OK","Check"))</f>
        <v/>
      </c>
      <c r="X112" s="42"/>
      <c r="Y112" s="11" t="str">
        <f aca="false">IF($A112="","",IF($L112&gt;$K112,1,0))</f>
        <v/>
      </c>
      <c r="Z112" s="11" t="str">
        <f aca="false">IF($A112="","",IF($N112&gt;0,IF(ABS($N112-($S112+$T112+$U112))&gt;0.01,1,0),0))</f>
        <v/>
      </c>
      <c r="AA112" s="11" t="str">
        <f aca="false">IF($A112="","",IF($W112&lt;&gt;"OK",1,0))</f>
        <v/>
      </c>
      <c r="AB112" s="11" t="str">
        <f aca="false">IF($A112="","",IF($V112&lt;0,1,0))</f>
        <v/>
      </c>
      <c r="AC112" s="43" t="str">
        <f aca="false">IF($A112="","",MAX(0,$AC111 + N($O112)))</f>
        <v/>
      </c>
      <c r="AD112" s="44" t="str">
        <f aca="false">IF($A112="","",MAX(0,$AD111 + IF(N($O112)&gt;0,$M112,0) - IF(N($O112)&lt;0,MIN($AD111 + IF(N($O112)&gt;0,$M112,0),(-N($O112))*IF(($AC111+MAX(N($O112),0))&gt;0,($AD111 + IF(N($O112)&gt;0,$M112,0))/($AC111+MAX(N($O112),0)),0)),0)))</f>
        <v/>
      </c>
      <c r="AE112" s="45" t="str">
        <f aca="false">IF($A112="","",IF($AC112&gt;0,$AD112/$AC112,""))</f>
        <v/>
      </c>
    </row>
    <row r="113" customFormat="false" ht="15" hidden="false" customHeight="true" outlineLevel="0" collapsed="false">
      <c r="A113" s="46"/>
      <c r="B113" s="47"/>
      <c r="C113" s="47"/>
      <c r="D113" s="47"/>
      <c r="E113" s="47"/>
      <c r="F113" s="47"/>
      <c r="G113" s="48"/>
      <c r="H113" s="48"/>
      <c r="I113" s="48"/>
      <c r="J113" s="49" t="str">
        <f aca="false">IF($A113="","",Controls!$C$12 + SUMIFS('Capital Ledger'!$C$6:$C$405,'Capital Ledger'!$A$6:$A$405,"&lt;="&amp;$A113) + SUM($T$6:T112) - SUM($L$6:L112))</f>
        <v/>
      </c>
      <c r="K113" s="49" t="str">
        <f aca="false">IF($A113="","",MIN($J113,IF(OR($F113="Confirmed bottom",$F113="Major bottom"),Controls!$C$13,IF($F113="RADAR bottom",IF(Controls!$C$16="Yes",Controls!$C$14,0),IF($F113="Weekly boost",Controls!$C$15,0)))))</f>
        <v/>
      </c>
      <c r="L113" s="48"/>
      <c r="M113" s="49" t="str">
        <f aca="false">IF($A113="","",MAX(0,$G113)+MAX(0,$L113))</f>
        <v/>
      </c>
      <c r="N113" s="48"/>
      <c r="O113" s="50"/>
      <c r="P113" s="49" t="str">
        <f aca="false">IF($A113="","",$N113*Controls!$C$21)</f>
        <v/>
      </c>
      <c r="Q113" s="49" t="str">
        <f aca="false">IF($A113="","",$N113*Controls!$C$22)</f>
        <v/>
      </c>
      <c r="R113" s="49" t="str">
        <f aca="false">IF($A113="","",$N113*Controls!$C$23)</f>
        <v/>
      </c>
      <c r="S113" s="48"/>
      <c r="T113" s="48"/>
      <c r="U113" s="48"/>
      <c r="V113" s="49" t="str">
        <f aca="false">IF($A113="","",$J113-$L113+$T113)</f>
        <v/>
      </c>
      <c r="W113" s="51" t="str">
        <f aca="false">IF($A113="","",IF(ABS($G113-($H113+$I113))&lt;0.01,"OK","Check"))</f>
        <v/>
      </c>
      <c r="X113" s="52"/>
      <c r="Y113" s="11" t="str">
        <f aca="false">IF($A113="","",IF($L113&gt;$K113,1,0))</f>
        <v/>
      </c>
      <c r="Z113" s="11" t="str">
        <f aca="false">IF($A113="","",IF($N113&gt;0,IF(ABS($N113-($S113+$T113+$U113))&gt;0.01,1,0),0))</f>
        <v/>
      </c>
      <c r="AA113" s="11" t="str">
        <f aca="false">IF($A113="","",IF($W113&lt;&gt;"OK",1,0))</f>
        <v/>
      </c>
      <c r="AB113" s="11" t="str">
        <f aca="false">IF($A113="","",IF($V113&lt;0,1,0))</f>
        <v/>
      </c>
      <c r="AC113" s="43" t="str">
        <f aca="false">IF($A113="","",MAX(0,$AC112 + N($O113)))</f>
        <v/>
      </c>
      <c r="AD113" s="44" t="str">
        <f aca="false">IF($A113="","",MAX(0,$AD112 + IF(N($O113)&gt;0,$M113,0) - IF(N($O113)&lt;0,MIN($AD112 + IF(N($O113)&gt;0,$M113,0),(-N($O113))*IF(($AC112+MAX(N($O113),0))&gt;0,($AD112 + IF(N($O113)&gt;0,$M113,0))/($AC112+MAX(N($O113),0)),0)),0)))</f>
        <v/>
      </c>
      <c r="AE113" s="45" t="str">
        <f aca="false">IF($A113="","",IF($AC113&gt;0,$AD113/$AC113,""))</f>
        <v/>
      </c>
    </row>
    <row r="114" customFormat="false" ht="15" hidden="false" customHeight="true" outlineLevel="0" collapsed="false">
      <c r="A114" s="36"/>
      <c r="B114" s="37"/>
      <c r="C114" s="37"/>
      <c r="D114" s="37"/>
      <c r="E114" s="37"/>
      <c r="F114" s="37"/>
      <c r="G114" s="38"/>
      <c r="H114" s="38"/>
      <c r="I114" s="38"/>
      <c r="J114" s="39" t="str">
        <f aca="false">IF($A114="","",Controls!$C$12 + SUMIFS('Capital Ledger'!$C$6:$C$405,'Capital Ledger'!$A$6:$A$405,"&lt;="&amp;$A114) + SUM($T$6:T113) - SUM($L$6:L113))</f>
        <v/>
      </c>
      <c r="K114" s="39" t="str">
        <f aca="false">IF($A114="","",MIN($J114,IF(OR($F114="Confirmed bottom",$F114="Major bottom"),Controls!$C$13,IF($F114="RADAR bottom",IF(Controls!$C$16="Yes",Controls!$C$14,0),IF($F114="Weekly boost",Controls!$C$15,0)))))</f>
        <v/>
      </c>
      <c r="L114" s="38"/>
      <c r="M114" s="39" t="str">
        <f aca="false">IF($A114="","",MAX(0,$G114)+MAX(0,$L114))</f>
        <v/>
      </c>
      <c r="N114" s="38"/>
      <c r="O114" s="40"/>
      <c r="P114" s="39" t="str">
        <f aca="false">IF($A114="","",$N114*Controls!$C$21)</f>
        <v/>
      </c>
      <c r="Q114" s="39" t="str">
        <f aca="false">IF($A114="","",$N114*Controls!$C$22)</f>
        <v/>
      </c>
      <c r="R114" s="39" t="str">
        <f aca="false">IF($A114="","",$N114*Controls!$C$23)</f>
        <v/>
      </c>
      <c r="S114" s="38"/>
      <c r="T114" s="38"/>
      <c r="U114" s="38"/>
      <c r="V114" s="39" t="str">
        <f aca="false">IF($A114="","",$J114-$L114+$T114)</f>
        <v/>
      </c>
      <c r="W114" s="41" t="str">
        <f aca="false">IF($A114="","",IF(ABS($G114-($H114+$I114))&lt;0.01,"OK","Check"))</f>
        <v/>
      </c>
      <c r="X114" s="42"/>
      <c r="Y114" s="11" t="str">
        <f aca="false">IF($A114="","",IF($L114&gt;$K114,1,0))</f>
        <v/>
      </c>
      <c r="Z114" s="11" t="str">
        <f aca="false">IF($A114="","",IF($N114&gt;0,IF(ABS($N114-($S114+$T114+$U114))&gt;0.01,1,0),0))</f>
        <v/>
      </c>
      <c r="AA114" s="11" t="str">
        <f aca="false">IF($A114="","",IF($W114&lt;&gt;"OK",1,0))</f>
        <v/>
      </c>
      <c r="AB114" s="11" t="str">
        <f aca="false">IF($A114="","",IF($V114&lt;0,1,0))</f>
        <v/>
      </c>
      <c r="AC114" s="43" t="str">
        <f aca="false">IF($A114="","",MAX(0,$AC113 + N($O114)))</f>
        <v/>
      </c>
      <c r="AD114" s="44" t="str">
        <f aca="false">IF($A114="","",MAX(0,$AD113 + IF(N($O114)&gt;0,$M114,0) - IF(N($O114)&lt;0,MIN($AD113 + IF(N($O114)&gt;0,$M114,0),(-N($O114))*IF(($AC113+MAX(N($O114),0))&gt;0,($AD113 + IF(N($O114)&gt;0,$M114,0))/($AC113+MAX(N($O114),0)),0)),0)))</f>
        <v/>
      </c>
      <c r="AE114" s="45" t="str">
        <f aca="false">IF($A114="","",IF($AC114&gt;0,$AD114/$AC114,""))</f>
        <v/>
      </c>
    </row>
    <row r="115" customFormat="false" ht="15" hidden="false" customHeight="true" outlineLevel="0" collapsed="false">
      <c r="A115" s="46"/>
      <c r="B115" s="47"/>
      <c r="C115" s="47"/>
      <c r="D115" s="47"/>
      <c r="E115" s="47"/>
      <c r="F115" s="47"/>
      <c r="G115" s="48"/>
      <c r="H115" s="48"/>
      <c r="I115" s="48"/>
      <c r="J115" s="49" t="str">
        <f aca="false">IF($A115="","",Controls!$C$12 + SUMIFS('Capital Ledger'!$C$6:$C$405,'Capital Ledger'!$A$6:$A$405,"&lt;="&amp;$A115) + SUM($T$6:T114) - SUM($L$6:L114))</f>
        <v/>
      </c>
      <c r="K115" s="49" t="str">
        <f aca="false">IF($A115="","",MIN($J115,IF(OR($F115="Confirmed bottom",$F115="Major bottom"),Controls!$C$13,IF($F115="RADAR bottom",IF(Controls!$C$16="Yes",Controls!$C$14,0),IF($F115="Weekly boost",Controls!$C$15,0)))))</f>
        <v/>
      </c>
      <c r="L115" s="48"/>
      <c r="M115" s="49" t="str">
        <f aca="false">IF($A115="","",MAX(0,$G115)+MAX(0,$L115))</f>
        <v/>
      </c>
      <c r="N115" s="48"/>
      <c r="O115" s="50"/>
      <c r="P115" s="49" t="str">
        <f aca="false">IF($A115="","",$N115*Controls!$C$21)</f>
        <v/>
      </c>
      <c r="Q115" s="49" t="str">
        <f aca="false">IF($A115="","",$N115*Controls!$C$22)</f>
        <v/>
      </c>
      <c r="R115" s="49" t="str">
        <f aca="false">IF($A115="","",$N115*Controls!$C$23)</f>
        <v/>
      </c>
      <c r="S115" s="48"/>
      <c r="T115" s="48"/>
      <c r="U115" s="48"/>
      <c r="V115" s="49" t="str">
        <f aca="false">IF($A115="","",$J115-$L115+$T115)</f>
        <v/>
      </c>
      <c r="W115" s="51" t="str">
        <f aca="false">IF($A115="","",IF(ABS($G115-($H115+$I115))&lt;0.01,"OK","Check"))</f>
        <v/>
      </c>
      <c r="X115" s="52"/>
      <c r="Y115" s="11" t="str">
        <f aca="false">IF($A115="","",IF($L115&gt;$K115,1,0))</f>
        <v/>
      </c>
      <c r="Z115" s="11" t="str">
        <f aca="false">IF($A115="","",IF($N115&gt;0,IF(ABS($N115-($S115+$T115+$U115))&gt;0.01,1,0),0))</f>
        <v/>
      </c>
      <c r="AA115" s="11" t="str">
        <f aca="false">IF($A115="","",IF($W115&lt;&gt;"OK",1,0))</f>
        <v/>
      </c>
      <c r="AB115" s="11" t="str">
        <f aca="false">IF($A115="","",IF($V115&lt;0,1,0))</f>
        <v/>
      </c>
      <c r="AC115" s="43" t="str">
        <f aca="false">IF($A115="","",MAX(0,$AC114 + N($O115)))</f>
        <v/>
      </c>
      <c r="AD115" s="44" t="str">
        <f aca="false">IF($A115="","",MAX(0,$AD114 + IF(N($O115)&gt;0,$M115,0) - IF(N($O115)&lt;0,MIN($AD114 + IF(N($O115)&gt;0,$M115,0),(-N($O115))*IF(($AC114+MAX(N($O115),0))&gt;0,($AD114 + IF(N($O115)&gt;0,$M115,0))/($AC114+MAX(N($O115),0)),0)),0)))</f>
        <v/>
      </c>
      <c r="AE115" s="45" t="str">
        <f aca="false">IF($A115="","",IF($AC115&gt;0,$AD115/$AC115,""))</f>
        <v/>
      </c>
    </row>
    <row r="116" customFormat="false" ht="15" hidden="false" customHeight="true" outlineLevel="0" collapsed="false">
      <c r="A116" s="36"/>
      <c r="B116" s="37"/>
      <c r="C116" s="37"/>
      <c r="D116" s="37"/>
      <c r="E116" s="37"/>
      <c r="F116" s="37"/>
      <c r="G116" s="38"/>
      <c r="H116" s="38"/>
      <c r="I116" s="38"/>
      <c r="J116" s="39" t="str">
        <f aca="false">IF($A116="","",Controls!$C$12 + SUMIFS('Capital Ledger'!$C$6:$C$405,'Capital Ledger'!$A$6:$A$405,"&lt;="&amp;$A116) + SUM($T$6:T115) - SUM($L$6:L115))</f>
        <v/>
      </c>
      <c r="K116" s="39" t="str">
        <f aca="false">IF($A116="","",MIN($J116,IF(OR($F116="Confirmed bottom",$F116="Major bottom"),Controls!$C$13,IF($F116="RADAR bottom",IF(Controls!$C$16="Yes",Controls!$C$14,0),IF($F116="Weekly boost",Controls!$C$15,0)))))</f>
        <v/>
      </c>
      <c r="L116" s="38"/>
      <c r="M116" s="39" t="str">
        <f aca="false">IF($A116="","",MAX(0,$G116)+MAX(0,$L116))</f>
        <v/>
      </c>
      <c r="N116" s="38"/>
      <c r="O116" s="40"/>
      <c r="P116" s="39" t="str">
        <f aca="false">IF($A116="","",$N116*Controls!$C$21)</f>
        <v/>
      </c>
      <c r="Q116" s="39" t="str">
        <f aca="false">IF($A116="","",$N116*Controls!$C$22)</f>
        <v/>
      </c>
      <c r="R116" s="39" t="str">
        <f aca="false">IF($A116="","",$N116*Controls!$C$23)</f>
        <v/>
      </c>
      <c r="S116" s="38"/>
      <c r="T116" s="38"/>
      <c r="U116" s="38"/>
      <c r="V116" s="39" t="str">
        <f aca="false">IF($A116="","",$J116-$L116+$T116)</f>
        <v/>
      </c>
      <c r="W116" s="41" t="str">
        <f aca="false">IF($A116="","",IF(ABS($G116-($H116+$I116))&lt;0.01,"OK","Check"))</f>
        <v/>
      </c>
      <c r="X116" s="42"/>
      <c r="Y116" s="11" t="str">
        <f aca="false">IF($A116="","",IF($L116&gt;$K116,1,0))</f>
        <v/>
      </c>
      <c r="Z116" s="11" t="str">
        <f aca="false">IF($A116="","",IF($N116&gt;0,IF(ABS($N116-($S116+$T116+$U116))&gt;0.01,1,0),0))</f>
        <v/>
      </c>
      <c r="AA116" s="11" t="str">
        <f aca="false">IF($A116="","",IF($W116&lt;&gt;"OK",1,0))</f>
        <v/>
      </c>
      <c r="AB116" s="11" t="str">
        <f aca="false">IF($A116="","",IF($V116&lt;0,1,0))</f>
        <v/>
      </c>
      <c r="AC116" s="43" t="str">
        <f aca="false">IF($A116="","",MAX(0,$AC115 + N($O116)))</f>
        <v/>
      </c>
      <c r="AD116" s="44" t="str">
        <f aca="false">IF($A116="","",MAX(0,$AD115 + IF(N($O116)&gt;0,$M116,0) - IF(N($O116)&lt;0,MIN($AD115 + IF(N($O116)&gt;0,$M116,0),(-N($O116))*IF(($AC115+MAX(N($O116),0))&gt;0,($AD115 + IF(N($O116)&gt;0,$M116,0))/($AC115+MAX(N($O116),0)),0)),0)))</f>
        <v/>
      </c>
      <c r="AE116" s="45" t="str">
        <f aca="false">IF($A116="","",IF($AC116&gt;0,$AD116/$AC116,""))</f>
        <v/>
      </c>
    </row>
    <row r="117" customFormat="false" ht="15" hidden="false" customHeight="true" outlineLevel="0" collapsed="false">
      <c r="A117" s="46"/>
      <c r="B117" s="47"/>
      <c r="C117" s="47"/>
      <c r="D117" s="47"/>
      <c r="E117" s="47"/>
      <c r="F117" s="47"/>
      <c r="G117" s="48"/>
      <c r="H117" s="48"/>
      <c r="I117" s="48"/>
      <c r="J117" s="49" t="str">
        <f aca="false">IF($A117="","",Controls!$C$12 + SUMIFS('Capital Ledger'!$C$6:$C$405,'Capital Ledger'!$A$6:$A$405,"&lt;="&amp;$A117) + SUM($T$6:T116) - SUM($L$6:L116))</f>
        <v/>
      </c>
      <c r="K117" s="49" t="str">
        <f aca="false">IF($A117="","",MIN($J117,IF(OR($F117="Confirmed bottom",$F117="Major bottom"),Controls!$C$13,IF($F117="RADAR bottom",IF(Controls!$C$16="Yes",Controls!$C$14,0),IF($F117="Weekly boost",Controls!$C$15,0)))))</f>
        <v/>
      </c>
      <c r="L117" s="48"/>
      <c r="M117" s="49" t="str">
        <f aca="false">IF($A117="","",MAX(0,$G117)+MAX(0,$L117))</f>
        <v/>
      </c>
      <c r="N117" s="48"/>
      <c r="O117" s="50"/>
      <c r="P117" s="49" t="str">
        <f aca="false">IF($A117="","",$N117*Controls!$C$21)</f>
        <v/>
      </c>
      <c r="Q117" s="49" t="str">
        <f aca="false">IF($A117="","",$N117*Controls!$C$22)</f>
        <v/>
      </c>
      <c r="R117" s="49" t="str">
        <f aca="false">IF($A117="","",$N117*Controls!$C$23)</f>
        <v/>
      </c>
      <c r="S117" s="48"/>
      <c r="T117" s="48"/>
      <c r="U117" s="48"/>
      <c r="V117" s="49" t="str">
        <f aca="false">IF($A117="","",$J117-$L117+$T117)</f>
        <v/>
      </c>
      <c r="W117" s="51" t="str">
        <f aca="false">IF($A117="","",IF(ABS($G117-($H117+$I117))&lt;0.01,"OK","Check"))</f>
        <v/>
      </c>
      <c r="X117" s="52"/>
      <c r="Y117" s="11" t="str">
        <f aca="false">IF($A117="","",IF($L117&gt;$K117,1,0))</f>
        <v/>
      </c>
      <c r="Z117" s="11" t="str">
        <f aca="false">IF($A117="","",IF($N117&gt;0,IF(ABS($N117-($S117+$T117+$U117))&gt;0.01,1,0),0))</f>
        <v/>
      </c>
      <c r="AA117" s="11" t="str">
        <f aca="false">IF($A117="","",IF($W117&lt;&gt;"OK",1,0))</f>
        <v/>
      </c>
      <c r="AB117" s="11" t="str">
        <f aca="false">IF($A117="","",IF($V117&lt;0,1,0))</f>
        <v/>
      </c>
      <c r="AC117" s="43" t="str">
        <f aca="false">IF($A117="","",MAX(0,$AC116 + N($O117)))</f>
        <v/>
      </c>
      <c r="AD117" s="44" t="str">
        <f aca="false">IF($A117="","",MAX(0,$AD116 + IF(N($O117)&gt;0,$M117,0) - IF(N($O117)&lt;0,MIN($AD116 + IF(N($O117)&gt;0,$M117,0),(-N($O117))*IF(($AC116+MAX(N($O117),0))&gt;0,($AD116 + IF(N($O117)&gt;0,$M117,0))/($AC116+MAX(N($O117),0)),0)),0)))</f>
        <v/>
      </c>
      <c r="AE117" s="45" t="str">
        <f aca="false">IF($A117="","",IF($AC117&gt;0,$AD117/$AC117,""))</f>
        <v/>
      </c>
    </row>
    <row r="118" customFormat="false" ht="15" hidden="false" customHeight="true" outlineLevel="0" collapsed="false">
      <c r="A118" s="36"/>
      <c r="B118" s="37"/>
      <c r="C118" s="37"/>
      <c r="D118" s="37"/>
      <c r="E118" s="37"/>
      <c r="F118" s="37"/>
      <c r="G118" s="38"/>
      <c r="H118" s="38"/>
      <c r="I118" s="38"/>
      <c r="J118" s="39" t="str">
        <f aca="false">IF($A118="","",Controls!$C$12 + SUMIFS('Capital Ledger'!$C$6:$C$405,'Capital Ledger'!$A$6:$A$405,"&lt;="&amp;$A118) + SUM($T$6:T117) - SUM($L$6:L117))</f>
        <v/>
      </c>
      <c r="K118" s="39" t="str">
        <f aca="false">IF($A118="","",MIN($J118,IF(OR($F118="Confirmed bottom",$F118="Major bottom"),Controls!$C$13,IF($F118="RADAR bottom",IF(Controls!$C$16="Yes",Controls!$C$14,0),IF($F118="Weekly boost",Controls!$C$15,0)))))</f>
        <v/>
      </c>
      <c r="L118" s="38"/>
      <c r="M118" s="39" t="str">
        <f aca="false">IF($A118="","",MAX(0,$G118)+MAX(0,$L118))</f>
        <v/>
      </c>
      <c r="N118" s="38"/>
      <c r="O118" s="40"/>
      <c r="P118" s="39" t="str">
        <f aca="false">IF($A118="","",$N118*Controls!$C$21)</f>
        <v/>
      </c>
      <c r="Q118" s="39" t="str">
        <f aca="false">IF($A118="","",$N118*Controls!$C$22)</f>
        <v/>
      </c>
      <c r="R118" s="39" t="str">
        <f aca="false">IF($A118="","",$N118*Controls!$C$23)</f>
        <v/>
      </c>
      <c r="S118" s="38"/>
      <c r="T118" s="38"/>
      <c r="U118" s="38"/>
      <c r="V118" s="39" t="str">
        <f aca="false">IF($A118="","",$J118-$L118+$T118)</f>
        <v/>
      </c>
      <c r="W118" s="41" t="str">
        <f aca="false">IF($A118="","",IF(ABS($G118-($H118+$I118))&lt;0.01,"OK","Check"))</f>
        <v/>
      </c>
      <c r="X118" s="42"/>
      <c r="Y118" s="11" t="str">
        <f aca="false">IF($A118="","",IF($L118&gt;$K118,1,0))</f>
        <v/>
      </c>
      <c r="Z118" s="11" t="str">
        <f aca="false">IF($A118="","",IF($N118&gt;0,IF(ABS($N118-($S118+$T118+$U118))&gt;0.01,1,0),0))</f>
        <v/>
      </c>
      <c r="AA118" s="11" t="str">
        <f aca="false">IF($A118="","",IF($W118&lt;&gt;"OK",1,0))</f>
        <v/>
      </c>
      <c r="AB118" s="11" t="str">
        <f aca="false">IF($A118="","",IF($V118&lt;0,1,0))</f>
        <v/>
      </c>
      <c r="AC118" s="43" t="str">
        <f aca="false">IF($A118="","",MAX(0,$AC117 + N($O118)))</f>
        <v/>
      </c>
      <c r="AD118" s="44" t="str">
        <f aca="false">IF($A118="","",MAX(0,$AD117 + IF(N($O118)&gt;0,$M118,0) - IF(N($O118)&lt;0,MIN($AD117 + IF(N($O118)&gt;0,$M118,0),(-N($O118))*IF(($AC117+MAX(N($O118),0))&gt;0,($AD117 + IF(N($O118)&gt;0,$M118,0))/($AC117+MAX(N($O118),0)),0)),0)))</f>
        <v/>
      </c>
      <c r="AE118" s="45" t="str">
        <f aca="false">IF($A118="","",IF($AC118&gt;0,$AD118/$AC118,""))</f>
        <v/>
      </c>
    </row>
    <row r="119" customFormat="false" ht="15" hidden="false" customHeight="true" outlineLevel="0" collapsed="false">
      <c r="A119" s="46"/>
      <c r="B119" s="47"/>
      <c r="C119" s="47"/>
      <c r="D119" s="47"/>
      <c r="E119" s="47"/>
      <c r="F119" s="47"/>
      <c r="G119" s="48"/>
      <c r="H119" s="48"/>
      <c r="I119" s="48"/>
      <c r="J119" s="49" t="str">
        <f aca="false">IF($A119="","",Controls!$C$12 + SUMIFS('Capital Ledger'!$C$6:$C$405,'Capital Ledger'!$A$6:$A$405,"&lt;="&amp;$A119) + SUM($T$6:T118) - SUM($L$6:L118))</f>
        <v/>
      </c>
      <c r="K119" s="49" t="str">
        <f aca="false">IF($A119="","",MIN($J119,IF(OR($F119="Confirmed bottom",$F119="Major bottom"),Controls!$C$13,IF($F119="RADAR bottom",IF(Controls!$C$16="Yes",Controls!$C$14,0),IF($F119="Weekly boost",Controls!$C$15,0)))))</f>
        <v/>
      </c>
      <c r="L119" s="48"/>
      <c r="M119" s="49" t="str">
        <f aca="false">IF($A119="","",MAX(0,$G119)+MAX(0,$L119))</f>
        <v/>
      </c>
      <c r="N119" s="48"/>
      <c r="O119" s="50"/>
      <c r="P119" s="49" t="str">
        <f aca="false">IF($A119="","",$N119*Controls!$C$21)</f>
        <v/>
      </c>
      <c r="Q119" s="49" t="str">
        <f aca="false">IF($A119="","",$N119*Controls!$C$22)</f>
        <v/>
      </c>
      <c r="R119" s="49" t="str">
        <f aca="false">IF($A119="","",$N119*Controls!$C$23)</f>
        <v/>
      </c>
      <c r="S119" s="48"/>
      <c r="T119" s="48"/>
      <c r="U119" s="48"/>
      <c r="V119" s="49" t="str">
        <f aca="false">IF($A119="","",$J119-$L119+$T119)</f>
        <v/>
      </c>
      <c r="W119" s="51" t="str">
        <f aca="false">IF($A119="","",IF(ABS($G119-($H119+$I119))&lt;0.01,"OK","Check"))</f>
        <v/>
      </c>
      <c r="X119" s="52"/>
      <c r="Y119" s="11" t="str">
        <f aca="false">IF($A119="","",IF($L119&gt;$K119,1,0))</f>
        <v/>
      </c>
      <c r="Z119" s="11" t="str">
        <f aca="false">IF($A119="","",IF($N119&gt;0,IF(ABS($N119-($S119+$T119+$U119))&gt;0.01,1,0),0))</f>
        <v/>
      </c>
      <c r="AA119" s="11" t="str">
        <f aca="false">IF($A119="","",IF($W119&lt;&gt;"OK",1,0))</f>
        <v/>
      </c>
      <c r="AB119" s="11" t="str">
        <f aca="false">IF($A119="","",IF($V119&lt;0,1,0))</f>
        <v/>
      </c>
      <c r="AC119" s="43" t="str">
        <f aca="false">IF($A119="","",MAX(0,$AC118 + N($O119)))</f>
        <v/>
      </c>
      <c r="AD119" s="44" t="str">
        <f aca="false">IF($A119="","",MAX(0,$AD118 + IF(N($O119)&gt;0,$M119,0) - IF(N($O119)&lt;0,MIN($AD118 + IF(N($O119)&gt;0,$M119,0),(-N($O119))*IF(($AC118+MAX(N($O119),0))&gt;0,($AD118 + IF(N($O119)&gt;0,$M119,0))/($AC118+MAX(N($O119),0)),0)),0)))</f>
        <v/>
      </c>
      <c r="AE119" s="45" t="str">
        <f aca="false">IF($A119="","",IF($AC119&gt;0,$AD119/$AC119,""))</f>
        <v/>
      </c>
    </row>
    <row r="120" customFormat="false" ht="15" hidden="false" customHeight="true" outlineLevel="0" collapsed="false">
      <c r="A120" s="36"/>
      <c r="B120" s="37"/>
      <c r="C120" s="37"/>
      <c r="D120" s="37"/>
      <c r="E120" s="37"/>
      <c r="F120" s="37"/>
      <c r="G120" s="38"/>
      <c r="H120" s="38"/>
      <c r="I120" s="38"/>
      <c r="J120" s="39" t="str">
        <f aca="false">IF($A120="","",Controls!$C$12 + SUMIFS('Capital Ledger'!$C$6:$C$405,'Capital Ledger'!$A$6:$A$405,"&lt;="&amp;$A120) + SUM($T$6:T119) - SUM($L$6:L119))</f>
        <v/>
      </c>
      <c r="K120" s="39" t="str">
        <f aca="false">IF($A120="","",MIN($J120,IF(OR($F120="Confirmed bottom",$F120="Major bottom"),Controls!$C$13,IF($F120="RADAR bottom",IF(Controls!$C$16="Yes",Controls!$C$14,0),IF($F120="Weekly boost",Controls!$C$15,0)))))</f>
        <v/>
      </c>
      <c r="L120" s="38"/>
      <c r="M120" s="39" t="str">
        <f aca="false">IF($A120="","",MAX(0,$G120)+MAX(0,$L120))</f>
        <v/>
      </c>
      <c r="N120" s="38"/>
      <c r="O120" s="40"/>
      <c r="P120" s="39" t="str">
        <f aca="false">IF($A120="","",$N120*Controls!$C$21)</f>
        <v/>
      </c>
      <c r="Q120" s="39" t="str">
        <f aca="false">IF($A120="","",$N120*Controls!$C$22)</f>
        <v/>
      </c>
      <c r="R120" s="39" t="str">
        <f aca="false">IF($A120="","",$N120*Controls!$C$23)</f>
        <v/>
      </c>
      <c r="S120" s="38"/>
      <c r="T120" s="38"/>
      <c r="U120" s="38"/>
      <c r="V120" s="39" t="str">
        <f aca="false">IF($A120="","",$J120-$L120+$T120)</f>
        <v/>
      </c>
      <c r="W120" s="41" t="str">
        <f aca="false">IF($A120="","",IF(ABS($G120-($H120+$I120))&lt;0.01,"OK","Check"))</f>
        <v/>
      </c>
      <c r="X120" s="42"/>
      <c r="Y120" s="11" t="str">
        <f aca="false">IF($A120="","",IF($L120&gt;$K120,1,0))</f>
        <v/>
      </c>
      <c r="Z120" s="11" t="str">
        <f aca="false">IF($A120="","",IF($N120&gt;0,IF(ABS($N120-($S120+$T120+$U120))&gt;0.01,1,0),0))</f>
        <v/>
      </c>
      <c r="AA120" s="11" t="str">
        <f aca="false">IF($A120="","",IF($W120&lt;&gt;"OK",1,0))</f>
        <v/>
      </c>
      <c r="AB120" s="11" t="str">
        <f aca="false">IF($A120="","",IF($V120&lt;0,1,0))</f>
        <v/>
      </c>
      <c r="AC120" s="43" t="str">
        <f aca="false">IF($A120="","",MAX(0,$AC119 + N($O120)))</f>
        <v/>
      </c>
      <c r="AD120" s="44" t="str">
        <f aca="false">IF($A120="","",MAX(0,$AD119 + IF(N($O120)&gt;0,$M120,0) - IF(N($O120)&lt;0,MIN($AD119 + IF(N($O120)&gt;0,$M120,0),(-N($O120))*IF(($AC119+MAX(N($O120),0))&gt;0,($AD119 + IF(N($O120)&gt;0,$M120,0))/($AC119+MAX(N($O120),0)),0)),0)))</f>
        <v/>
      </c>
      <c r="AE120" s="45" t="str">
        <f aca="false">IF($A120="","",IF($AC120&gt;0,$AD120/$AC120,""))</f>
        <v/>
      </c>
    </row>
    <row r="121" customFormat="false" ht="15" hidden="false" customHeight="true" outlineLevel="0" collapsed="false">
      <c r="A121" s="46"/>
      <c r="B121" s="47"/>
      <c r="C121" s="47"/>
      <c r="D121" s="47"/>
      <c r="E121" s="47"/>
      <c r="F121" s="47"/>
      <c r="G121" s="48"/>
      <c r="H121" s="48"/>
      <c r="I121" s="48"/>
      <c r="J121" s="49" t="str">
        <f aca="false">IF($A121="","",Controls!$C$12 + SUMIFS('Capital Ledger'!$C$6:$C$405,'Capital Ledger'!$A$6:$A$405,"&lt;="&amp;$A121) + SUM($T$6:T120) - SUM($L$6:L120))</f>
        <v/>
      </c>
      <c r="K121" s="49" t="str">
        <f aca="false">IF($A121="","",MIN($J121,IF(OR($F121="Confirmed bottom",$F121="Major bottom"),Controls!$C$13,IF($F121="RADAR bottom",IF(Controls!$C$16="Yes",Controls!$C$14,0),IF($F121="Weekly boost",Controls!$C$15,0)))))</f>
        <v/>
      </c>
      <c r="L121" s="48"/>
      <c r="M121" s="49" t="str">
        <f aca="false">IF($A121="","",MAX(0,$G121)+MAX(0,$L121))</f>
        <v/>
      </c>
      <c r="N121" s="48"/>
      <c r="O121" s="50"/>
      <c r="P121" s="49" t="str">
        <f aca="false">IF($A121="","",$N121*Controls!$C$21)</f>
        <v/>
      </c>
      <c r="Q121" s="49" t="str">
        <f aca="false">IF($A121="","",$N121*Controls!$C$22)</f>
        <v/>
      </c>
      <c r="R121" s="49" t="str">
        <f aca="false">IF($A121="","",$N121*Controls!$C$23)</f>
        <v/>
      </c>
      <c r="S121" s="48"/>
      <c r="T121" s="48"/>
      <c r="U121" s="48"/>
      <c r="V121" s="49" t="str">
        <f aca="false">IF($A121="","",$J121-$L121+$T121)</f>
        <v/>
      </c>
      <c r="W121" s="51" t="str">
        <f aca="false">IF($A121="","",IF(ABS($G121-($H121+$I121))&lt;0.01,"OK","Check"))</f>
        <v/>
      </c>
      <c r="X121" s="52"/>
      <c r="Y121" s="11" t="str">
        <f aca="false">IF($A121="","",IF($L121&gt;$K121,1,0))</f>
        <v/>
      </c>
      <c r="Z121" s="11" t="str">
        <f aca="false">IF($A121="","",IF($N121&gt;0,IF(ABS($N121-($S121+$T121+$U121))&gt;0.01,1,0),0))</f>
        <v/>
      </c>
      <c r="AA121" s="11" t="str">
        <f aca="false">IF($A121="","",IF($W121&lt;&gt;"OK",1,0))</f>
        <v/>
      </c>
      <c r="AB121" s="11" t="str">
        <f aca="false">IF($A121="","",IF($V121&lt;0,1,0))</f>
        <v/>
      </c>
      <c r="AC121" s="43" t="str">
        <f aca="false">IF($A121="","",MAX(0,$AC120 + N($O121)))</f>
        <v/>
      </c>
      <c r="AD121" s="44" t="str">
        <f aca="false">IF($A121="","",MAX(0,$AD120 + IF(N($O121)&gt;0,$M121,0) - IF(N($O121)&lt;0,MIN($AD120 + IF(N($O121)&gt;0,$M121,0),(-N($O121))*IF(($AC120+MAX(N($O121),0))&gt;0,($AD120 + IF(N($O121)&gt;0,$M121,0))/($AC120+MAX(N($O121),0)),0)),0)))</f>
        <v/>
      </c>
      <c r="AE121" s="45" t="str">
        <f aca="false">IF($A121="","",IF($AC121&gt;0,$AD121/$AC121,""))</f>
        <v/>
      </c>
    </row>
    <row r="122" customFormat="false" ht="15" hidden="false" customHeight="true" outlineLevel="0" collapsed="false">
      <c r="A122" s="36"/>
      <c r="B122" s="37"/>
      <c r="C122" s="37"/>
      <c r="D122" s="37"/>
      <c r="E122" s="37"/>
      <c r="F122" s="37"/>
      <c r="G122" s="38"/>
      <c r="H122" s="38"/>
      <c r="I122" s="38"/>
      <c r="J122" s="39" t="str">
        <f aca="false">IF($A122="","",Controls!$C$12 + SUMIFS('Capital Ledger'!$C$6:$C$405,'Capital Ledger'!$A$6:$A$405,"&lt;="&amp;$A122) + SUM($T$6:T121) - SUM($L$6:L121))</f>
        <v/>
      </c>
      <c r="K122" s="39" t="str">
        <f aca="false">IF($A122="","",MIN($J122,IF(OR($F122="Confirmed bottom",$F122="Major bottom"),Controls!$C$13,IF($F122="RADAR bottom",IF(Controls!$C$16="Yes",Controls!$C$14,0),IF($F122="Weekly boost",Controls!$C$15,0)))))</f>
        <v/>
      </c>
      <c r="L122" s="38"/>
      <c r="M122" s="39" t="str">
        <f aca="false">IF($A122="","",MAX(0,$G122)+MAX(0,$L122))</f>
        <v/>
      </c>
      <c r="N122" s="38"/>
      <c r="O122" s="40"/>
      <c r="P122" s="39" t="str">
        <f aca="false">IF($A122="","",$N122*Controls!$C$21)</f>
        <v/>
      </c>
      <c r="Q122" s="39" t="str">
        <f aca="false">IF($A122="","",$N122*Controls!$C$22)</f>
        <v/>
      </c>
      <c r="R122" s="39" t="str">
        <f aca="false">IF($A122="","",$N122*Controls!$C$23)</f>
        <v/>
      </c>
      <c r="S122" s="38"/>
      <c r="T122" s="38"/>
      <c r="U122" s="38"/>
      <c r="V122" s="39" t="str">
        <f aca="false">IF($A122="","",$J122-$L122+$T122)</f>
        <v/>
      </c>
      <c r="W122" s="41" t="str">
        <f aca="false">IF($A122="","",IF(ABS($G122-($H122+$I122))&lt;0.01,"OK","Check"))</f>
        <v/>
      </c>
      <c r="X122" s="42"/>
      <c r="Y122" s="11" t="str">
        <f aca="false">IF($A122="","",IF($L122&gt;$K122,1,0))</f>
        <v/>
      </c>
      <c r="Z122" s="11" t="str">
        <f aca="false">IF($A122="","",IF($N122&gt;0,IF(ABS($N122-($S122+$T122+$U122))&gt;0.01,1,0),0))</f>
        <v/>
      </c>
      <c r="AA122" s="11" t="str">
        <f aca="false">IF($A122="","",IF($W122&lt;&gt;"OK",1,0))</f>
        <v/>
      </c>
      <c r="AB122" s="11" t="str">
        <f aca="false">IF($A122="","",IF($V122&lt;0,1,0))</f>
        <v/>
      </c>
      <c r="AC122" s="43" t="str">
        <f aca="false">IF($A122="","",MAX(0,$AC121 + N($O122)))</f>
        <v/>
      </c>
      <c r="AD122" s="44" t="str">
        <f aca="false">IF($A122="","",MAX(0,$AD121 + IF(N($O122)&gt;0,$M122,0) - IF(N($O122)&lt;0,MIN($AD121 + IF(N($O122)&gt;0,$M122,0),(-N($O122))*IF(($AC121+MAX(N($O122),0))&gt;0,($AD121 + IF(N($O122)&gt;0,$M122,0))/($AC121+MAX(N($O122),0)),0)),0)))</f>
        <v/>
      </c>
      <c r="AE122" s="45" t="str">
        <f aca="false">IF($A122="","",IF($AC122&gt;0,$AD122/$AC122,""))</f>
        <v/>
      </c>
    </row>
    <row r="123" customFormat="false" ht="15" hidden="false" customHeight="true" outlineLevel="0" collapsed="false">
      <c r="A123" s="46"/>
      <c r="B123" s="47"/>
      <c r="C123" s="47"/>
      <c r="D123" s="47"/>
      <c r="E123" s="47"/>
      <c r="F123" s="47"/>
      <c r="G123" s="48"/>
      <c r="H123" s="48"/>
      <c r="I123" s="48"/>
      <c r="J123" s="49" t="str">
        <f aca="false">IF($A123="","",Controls!$C$12 + SUMIFS('Capital Ledger'!$C$6:$C$405,'Capital Ledger'!$A$6:$A$405,"&lt;="&amp;$A123) + SUM($T$6:T122) - SUM($L$6:L122))</f>
        <v/>
      </c>
      <c r="K123" s="49" t="str">
        <f aca="false">IF($A123="","",MIN($J123,IF(OR($F123="Confirmed bottom",$F123="Major bottom"),Controls!$C$13,IF($F123="RADAR bottom",IF(Controls!$C$16="Yes",Controls!$C$14,0),IF($F123="Weekly boost",Controls!$C$15,0)))))</f>
        <v/>
      </c>
      <c r="L123" s="48"/>
      <c r="M123" s="49" t="str">
        <f aca="false">IF($A123="","",MAX(0,$G123)+MAX(0,$L123))</f>
        <v/>
      </c>
      <c r="N123" s="48"/>
      <c r="O123" s="50"/>
      <c r="P123" s="49" t="str">
        <f aca="false">IF($A123="","",$N123*Controls!$C$21)</f>
        <v/>
      </c>
      <c r="Q123" s="49" t="str">
        <f aca="false">IF($A123="","",$N123*Controls!$C$22)</f>
        <v/>
      </c>
      <c r="R123" s="49" t="str">
        <f aca="false">IF($A123="","",$N123*Controls!$C$23)</f>
        <v/>
      </c>
      <c r="S123" s="48"/>
      <c r="T123" s="48"/>
      <c r="U123" s="48"/>
      <c r="V123" s="49" t="str">
        <f aca="false">IF($A123="","",$J123-$L123+$T123)</f>
        <v/>
      </c>
      <c r="W123" s="51" t="str">
        <f aca="false">IF($A123="","",IF(ABS($G123-($H123+$I123))&lt;0.01,"OK","Check"))</f>
        <v/>
      </c>
      <c r="X123" s="52"/>
      <c r="Y123" s="11" t="str">
        <f aca="false">IF($A123="","",IF($L123&gt;$K123,1,0))</f>
        <v/>
      </c>
      <c r="Z123" s="11" t="str">
        <f aca="false">IF($A123="","",IF($N123&gt;0,IF(ABS($N123-($S123+$T123+$U123))&gt;0.01,1,0),0))</f>
        <v/>
      </c>
      <c r="AA123" s="11" t="str">
        <f aca="false">IF($A123="","",IF($W123&lt;&gt;"OK",1,0))</f>
        <v/>
      </c>
      <c r="AB123" s="11" t="str">
        <f aca="false">IF($A123="","",IF($V123&lt;0,1,0))</f>
        <v/>
      </c>
      <c r="AC123" s="43" t="str">
        <f aca="false">IF($A123="","",MAX(0,$AC122 + N($O123)))</f>
        <v/>
      </c>
      <c r="AD123" s="44" t="str">
        <f aca="false">IF($A123="","",MAX(0,$AD122 + IF(N($O123)&gt;0,$M123,0) - IF(N($O123)&lt;0,MIN($AD122 + IF(N($O123)&gt;0,$M123,0),(-N($O123))*IF(($AC122+MAX(N($O123),0))&gt;0,($AD122 + IF(N($O123)&gt;0,$M123,0))/($AC122+MAX(N($O123),0)),0)),0)))</f>
        <v/>
      </c>
      <c r="AE123" s="45" t="str">
        <f aca="false">IF($A123="","",IF($AC123&gt;0,$AD123/$AC123,""))</f>
        <v/>
      </c>
    </row>
    <row r="124" customFormat="false" ht="15" hidden="false" customHeight="true" outlineLevel="0" collapsed="false">
      <c r="A124" s="36"/>
      <c r="B124" s="37"/>
      <c r="C124" s="37"/>
      <c r="D124" s="37"/>
      <c r="E124" s="37"/>
      <c r="F124" s="37"/>
      <c r="G124" s="38"/>
      <c r="H124" s="38"/>
      <c r="I124" s="38"/>
      <c r="J124" s="39" t="str">
        <f aca="false">IF($A124="","",Controls!$C$12 + SUMIFS('Capital Ledger'!$C$6:$C$405,'Capital Ledger'!$A$6:$A$405,"&lt;="&amp;$A124) + SUM($T$6:T123) - SUM($L$6:L123))</f>
        <v/>
      </c>
      <c r="K124" s="39" t="str">
        <f aca="false">IF($A124="","",MIN($J124,IF(OR($F124="Confirmed bottom",$F124="Major bottom"),Controls!$C$13,IF($F124="RADAR bottom",IF(Controls!$C$16="Yes",Controls!$C$14,0),IF($F124="Weekly boost",Controls!$C$15,0)))))</f>
        <v/>
      </c>
      <c r="L124" s="38"/>
      <c r="M124" s="39" t="str">
        <f aca="false">IF($A124="","",MAX(0,$G124)+MAX(0,$L124))</f>
        <v/>
      </c>
      <c r="N124" s="38"/>
      <c r="O124" s="40"/>
      <c r="P124" s="39" t="str">
        <f aca="false">IF($A124="","",$N124*Controls!$C$21)</f>
        <v/>
      </c>
      <c r="Q124" s="39" t="str">
        <f aca="false">IF($A124="","",$N124*Controls!$C$22)</f>
        <v/>
      </c>
      <c r="R124" s="39" t="str">
        <f aca="false">IF($A124="","",$N124*Controls!$C$23)</f>
        <v/>
      </c>
      <c r="S124" s="38"/>
      <c r="T124" s="38"/>
      <c r="U124" s="38"/>
      <c r="V124" s="39" t="str">
        <f aca="false">IF($A124="","",$J124-$L124+$T124)</f>
        <v/>
      </c>
      <c r="W124" s="41" t="str">
        <f aca="false">IF($A124="","",IF(ABS($G124-($H124+$I124))&lt;0.01,"OK","Check"))</f>
        <v/>
      </c>
      <c r="X124" s="42"/>
      <c r="Y124" s="11" t="str">
        <f aca="false">IF($A124="","",IF($L124&gt;$K124,1,0))</f>
        <v/>
      </c>
      <c r="Z124" s="11" t="str">
        <f aca="false">IF($A124="","",IF($N124&gt;0,IF(ABS($N124-($S124+$T124+$U124))&gt;0.01,1,0),0))</f>
        <v/>
      </c>
      <c r="AA124" s="11" t="str">
        <f aca="false">IF($A124="","",IF($W124&lt;&gt;"OK",1,0))</f>
        <v/>
      </c>
      <c r="AB124" s="11" t="str">
        <f aca="false">IF($A124="","",IF($V124&lt;0,1,0))</f>
        <v/>
      </c>
      <c r="AC124" s="43" t="str">
        <f aca="false">IF($A124="","",MAX(0,$AC123 + N($O124)))</f>
        <v/>
      </c>
      <c r="AD124" s="44" t="str">
        <f aca="false">IF($A124="","",MAX(0,$AD123 + IF(N($O124)&gt;0,$M124,0) - IF(N($O124)&lt;0,MIN($AD123 + IF(N($O124)&gt;0,$M124,0),(-N($O124))*IF(($AC123+MAX(N($O124),0))&gt;0,($AD123 + IF(N($O124)&gt;0,$M124,0))/($AC123+MAX(N($O124),0)),0)),0)))</f>
        <v/>
      </c>
      <c r="AE124" s="45" t="str">
        <f aca="false">IF($A124="","",IF($AC124&gt;0,$AD124/$AC124,""))</f>
        <v/>
      </c>
    </row>
    <row r="125" customFormat="false" ht="15" hidden="false" customHeight="true" outlineLevel="0" collapsed="false">
      <c r="A125" s="46"/>
      <c r="B125" s="47"/>
      <c r="C125" s="47"/>
      <c r="D125" s="47"/>
      <c r="E125" s="47"/>
      <c r="F125" s="47"/>
      <c r="G125" s="48"/>
      <c r="H125" s="48"/>
      <c r="I125" s="48"/>
      <c r="J125" s="49" t="str">
        <f aca="false">IF($A125="","",Controls!$C$12 + SUMIFS('Capital Ledger'!$C$6:$C$405,'Capital Ledger'!$A$6:$A$405,"&lt;="&amp;$A125) + SUM($T$6:T124) - SUM($L$6:L124))</f>
        <v/>
      </c>
      <c r="K125" s="49" t="str">
        <f aca="false">IF($A125="","",MIN($J125,IF(OR($F125="Confirmed bottom",$F125="Major bottom"),Controls!$C$13,IF($F125="RADAR bottom",IF(Controls!$C$16="Yes",Controls!$C$14,0),IF($F125="Weekly boost",Controls!$C$15,0)))))</f>
        <v/>
      </c>
      <c r="L125" s="48"/>
      <c r="M125" s="49" t="str">
        <f aca="false">IF($A125="","",MAX(0,$G125)+MAX(0,$L125))</f>
        <v/>
      </c>
      <c r="N125" s="48"/>
      <c r="O125" s="50"/>
      <c r="P125" s="49" t="str">
        <f aca="false">IF($A125="","",$N125*Controls!$C$21)</f>
        <v/>
      </c>
      <c r="Q125" s="49" t="str">
        <f aca="false">IF($A125="","",$N125*Controls!$C$22)</f>
        <v/>
      </c>
      <c r="R125" s="49" t="str">
        <f aca="false">IF($A125="","",$N125*Controls!$C$23)</f>
        <v/>
      </c>
      <c r="S125" s="48"/>
      <c r="T125" s="48"/>
      <c r="U125" s="48"/>
      <c r="V125" s="49" t="str">
        <f aca="false">IF($A125="","",$J125-$L125+$T125)</f>
        <v/>
      </c>
      <c r="W125" s="51" t="str">
        <f aca="false">IF($A125="","",IF(ABS($G125-($H125+$I125))&lt;0.01,"OK","Check"))</f>
        <v/>
      </c>
      <c r="X125" s="52"/>
      <c r="Y125" s="11" t="str">
        <f aca="false">IF($A125="","",IF($L125&gt;$K125,1,0))</f>
        <v/>
      </c>
      <c r="Z125" s="11" t="str">
        <f aca="false">IF($A125="","",IF($N125&gt;0,IF(ABS($N125-($S125+$T125+$U125))&gt;0.01,1,0),0))</f>
        <v/>
      </c>
      <c r="AA125" s="11" t="str">
        <f aca="false">IF($A125="","",IF($W125&lt;&gt;"OK",1,0))</f>
        <v/>
      </c>
      <c r="AB125" s="11" t="str">
        <f aca="false">IF($A125="","",IF($V125&lt;0,1,0))</f>
        <v/>
      </c>
      <c r="AC125" s="43" t="str">
        <f aca="false">IF($A125="","",MAX(0,$AC124 + N($O125)))</f>
        <v/>
      </c>
      <c r="AD125" s="44" t="str">
        <f aca="false">IF($A125="","",MAX(0,$AD124 + IF(N($O125)&gt;0,$M125,0) - IF(N($O125)&lt;0,MIN($AD124 + IF(N($O125)&gt;0,$M125,0),(-N($O125))*IF(($AC124+MAX(N($O125),0))&gt;0,($AD124 + IF(N($O125)&gt;0,$M125,0))/($AC124+MAX(N($O125),0)),0)),0)))</f>
        <v/>
      </c>
      <c r="AE125" s="45" t="str">
        <f aca="false">IF($A125="","",IF($AC125&gt;0,$AD125/$AC125,""))</f>
        <v/>
      </c>
    </row>
    <row r="126" customFormat="false" ht="15" hidden="false" customHeight="true" outlineLevel="0" collapsed="false">
      <c r="A126" s="36"/>
      <c r="B126" s="37"/>
      <c r="C126" s="37"/>
      <c r="D126" s="37"/>
      <c r="E126" s="37"/>
      <c r="F126" s="37"/>
      <c r="G126" s="38"/>
      <c r="H126" s="38"/>
      <c r="I126" s="38"/>
      <c r="J126" s="39" t="str">
        <f aca="false">IF($A126="","",Controls!$C$12 + SUMIFS('Capital Ledger'!$C$6:$C$405,'Capital Ledger'!$A$6:$A$405,"&lt;="&amp;$A126) + SUM($T$6:T125) - SUM($L$6:L125))</f>
        <v/>
      </c>
      <c r="K126" s="39" t="str">
        <f aca="false">IF($A126="","",MIN($J126,IF(OR($F126="Confirmed bottom",$F126="Major bottom"),Controls!$C$13,IF($F126="RADAR bottom",IF(Controls!$C$16="Yes",Controls!$C$14,0),IF($F126="Weekly boost",Controls!$C$15,0)))))</f>
        <v/>
      </c>
      <c r="L126" s="38"/>
      <c r="M126" s="39" t="str">
        <f aca="false">IF($A126="","",MAX(0,$G126)+MAX(0,$L126))</f>
        <v/>
      </c>
      <c r="N126" s="38"/>
      <c r="O126" s="40"/>
      <c r="P126" s="39" t="str">
        <f aca="false">IF($A126="","",$N126*Controls!$C$21)</f>
        <v/>
      </c>
      <c r="Q126" s="39" t="str">
        <f aca="false">IF($A126="","",$N126*Controls!$C$22)</f>
        <v/>
      </c>
      <c r="R126" s="39" t="str">
        <f aca="false">IF($A126="","",$N126*Controls!$C$23)</f>
        <v/>
      </c>
      <c r="S126" s="38"/>
      <c r="T126" s="38"/>
      <c r="U126" s="38"/>
      <c r="V126" s="39" t="str">
        <f aca="false">IF($A126="","",$J126-$L126+$T126)</f>
        <v/>
      </c>
      <c r="W126" s="41" t="str">
        <f aca="false">IF($A126="","",IF(ABS($G126-($H126+$I126))&lt;0.01,"OK","Check"))</f>
        <v/>
      </c>
      <c r="X126" s="42"/>
      <c r="Y126" s="11" t="str">
        <f aca="false">IF($A126="","",IF($L126&gt;$K126,1,0))</f>
        <v/>
      </c>
      <c r="Z126" s="11" t="str">
        <f aca="false">IF($A126="","",IF($N126&gt;0,IF(ABS($N126-($S126+$T126+$U126))&gt;0.01,1,0),0))</f>
        <v/>
      </c>
      <c r="AA126" s="11" t="str">
        <f aca="false">IF($A126="","",IF($W126&lt;&gt;"OK",1,0))</f>
        <v/>
      </c>
      <c r="AB126" s="11" t="str">
        <f aca="false">IF($A126="","",IF($V126&lt;0,1,0))</f>
        <v/>
      </c>
      <c r="AC126" s="43" t="str">
        <f aca="false">IF($A126="","",MAX(0,$AC125 + N($O126)))</f>
        <v/>
      </c>
      <c r="AD126" s="44" t="str">
        <f aca="false">IF($A126="","",MAX(0,$AD125 + IF(N($O126)&gt;0,$M126,0) - IF(N($O126)&lt;0,MIN($AD125 + IF(N($O126)&gt;0,$M126,0),(-N($O126))*IF(($AC125+MAX(N($O126),0))&gt;0,($AD125 + IF(N($O126)&gt;0,$M126,0))/($AC125+MAX(N($O126),0)),0)),0)))</f>
        <v/>
      </c>
      <c r="AE126" s="45" t="str">
        <f aca="false">IF($A126="","",IF($AC126&gt;0,$AD126/$AC126,""))</f>
        <v/>
      </c>
    </row>
    <row r="127" customFormat="false" ht="15" hidden="false" customHeight="true" outlineLevel="0" collapsed="false">
      <c r="A127" s="46"/>
      <c r="B127" s="47"/>
      <c r="C127" s="47"/>
      <c r="D127" s="47"/>
      <c r="E127" s="47"/>
      <c r="F127" s="47"/>
      <c r="G127" s="48"/>
      <c r="H127" s="48"/>
      <c r="I127" s="48"/>
      <c r="J127" s="49" t="str">
        <f aca="false">IF($A127="","",Controls!$C$12 + SUMIFS('Capital Ledger'!$C$6:$C$405,'Capital Ledger'!$A$6:$A$405,"&lt;="&amp;$A127) + SUM($T$6:T126) - SUM($L$6:L126))</f>
        <v/>
      </c>
      <c r="K127" s="49" t="str">
        <f aca="false">IF($A127="","",MIN($J127,IF(OR($F127="Confirmed bottom",$F127="Major bottom"),Controls!$C$13,IF($F127="RADAR bottom",IF(Controls!$C$16="Yes",Controls!$C$14,0),IF($F127="Weekly boost",Controls!$C$15,0)))))</f>
        <v/>
      </c>
      <c r="L127" s="48"/>
      <c r="M127" s="49" t="str">
        <f aca="false">IF($A127="","",MAX(0,$G127)+MAX(0,$L127))</f>
        <v/>
      </c>
      <c r="N127" s="48"/>
      <c r="O127" s="50"/>
      <c r="P127" s="49" t="str">
        <f aca="false">IF($A127="","",$N127*Controls!$C$21)</f>
        <v/>
      </c>
      <c r="Q127" s="49" t="str">
        <f aca="false">IF($A127="","",$N127*Controls!$C$22)</f>
        <v/>
      </c>
      <c r="R127" s="49" t="str">
        <f aca="false">IF($A127="","",$N127*Controls!$C$23)</f>
        <v/>
      </c>
      <c r="S127" s="48"/>
      <c r="T127" s="48"/>
      <c r="U127" s="48"/>
      <c r="V127" s="49" t="str">
        <f aca="false">IF($A127="","",$J127-$L127+$T127)</f>
        <v/>
      </c>
      <c r="W127" s="51" t="str">
        <f aca="false">IF($A127="","",IF(ABS($G127-($H127+$I127))&lt;0.01,"OK","Check"))</f>
        <v/>
      </c>
      <c r="X127" s="52"/>
      <c r="Y127" s="11" t="str">
        <f aca="false">IF($A127="","",IF($L127&gt;$K127,1,0))</f>
        <v/>
      </c>
      <c r="Z127" s="11" t="str">
        <f aca="false">IF($A127="","",IF($N127&gt;0,IF(ABS($N127-($S127+$T127+$U127))&gt;0.01,1,0),0))</f>
        <v/>
      </c>
      <c r="AA127" s="11" t="str">
        <f aca="false">IF($A127="","",IF($W127&lt;&gt;"OK",1,0))</f>
        <v/>
      </c>
      <c r="AB127" s="11" t="str">
        <f aca="false">IF($A127="","",IF($V127&lt;0,1,0))</f>
        <v/>
      </c>
      <c r="AC127" s="43" t="str">
        <f aca="false">IF($A127="","",MAX(0,$AC126 + N($O127)))</f>
        <v/>
      </c>
      <c r="AD127" s="44" t="str">
        <f aca="false">IF($A127="","",MAX(0,$AD126 + IF(N($O127)&gt;0,$M127,0) - IF(N($O127)&lt;0,MIN($AD126 + IF(N($O127)&gt;0,$M127,0),(-N($O127))*IF(($AC126+MAX(N($O127),0))&gt;0,($AD126 + IF(N($O127)&gt;0,$M127,0))/($AC126+MAX(N($O127),0)),0)),0)))</f>
        <v/>
      </c>
      <c r="AE127" s="45" t="str">
        <f aca="false">IF($A127="","",IF($AC127&gt;0,$AD127/$AC127,""))</f>
        <v/>
      </c>
    </row>
    <row r="128" customFormat="false" ht="15" hidden="false" customHeight="true" outlineLevel="0" collapsed="false">
      <c r="A128" s="36"/>
      <c r="B128" s="37"/>
      <c r="C128" s="37"/>
      <c r="D128" s="37"/>
      <c r="E128" s="37"/>
      <c r="F128" s="37"/>
      <c r="G128" s="38"/>
      <c r="H128" s="38"/>
      <c r="I128" s="38"/>
      <c r="J128" s="39" t="str">
        <f aca="false">IF($A128="","",Controls!$C$12 + SUMIFS('Capital Ledger'!$C$6:$C$405,'Capital Ledger'!$A$6:$A$405,"&lt;="&amp;$A128) + SUM($T$6:T127) - SUM($L$6:L127))</f>
        <v/>
      </c>
      <c r="K128" s="39" t="str">
        <f aca="false">IF($A128="","",MIN($J128,IF(OR($F128="Confirmed bottom",$F128="Major bottom"),Controls!$C$13,IF($F128="RADAR bottom",IF(Controls!$C$16="Yes",Controls!$C$14,0),IF($F128="Weekly boost",Controls!$C$15,0)))))</f>
        <v/>
      </c>
      <c r="L128" s="38"/>
      <c r="M128" s="39" t="str">
        <f aca="false">IF($A128="","",MAX(0,$G128)+MAX(0,$L128))</f>
        <v/>
      </c>
      <c r="N128" s="38"/>
      <c r="O128" s="40"/>
      <c r="P128" s="39" t="str">
        <f aca="false">IF($A128="","",$N128*Controls!$C$21)</f>
        <v/>
      </c>
      <c r="Q128" s="39" t="str">
        <f aca="false">IF($A128="","",$N128*Controls!$C$22)</f>
        <v/>
      </c>
      <c r="R128" s="39" t="str">
        <f aca="false">IF($A128="","",$N128*Controls!$C$23)</f>
        <v/>
      </c>
      <c r="S128" s="38"/>
      <c r="T128" s="38"/>
      <c r="U128" s="38"/>
      <c r="V128" s="39" t="str">
        <f aca="false">IF($A128="","",$J128-$L128+$T128)</f>
        <v/>
      </c>
      <c r="W128" s="41" t="str">
        <f aca="false">IF($A128="","",IF(ABS($G128-($H128+$I128))&lt;0.01,"OK","Check"))</f>
        <v/>
      </c>
      <c r="X128" s="42"/>
      <c r="Y128" s="11" t="str">
        <f aca="false">IF($A128="","",IF($L128&gt;$K128,1,0))</f>
        <v/>
      </c>
      <c r="Z128" s="11" t="str">
        <f aca="false">IF($A128="","",IF($N128&gt;0,IF(ABS($N128-($S128+$T128+$U128))&gt;0.01,1,0),0))</f>
        <v/>
      </c>
      <c r="AA128" s="11" t="str">
        <f aca="false">IF($A128="","",IF($W128&lt;&gt;"OK",1,0))</f>
        <v/>
      </c>
      <c r="AB128" s="11" t="str">
        <f aca="false">IF($A128="","",IF($V128&lt;0,1,0))</f>
        <v/>
      </c>
      <c r="AC128" s="43" t="str">
        <f aca="false">IF($A128="","",MAX(0,$AC127 + N($O128)))</f>
        <v/>
      </c>
      <c r="AD128" s="44" t="str">
        <f aca="false">IF($A128="","",MAX(0,$AD127 + IF(N($O128)&gt;0,$M128,0) - IF(N($O128)&lt;0,MIN($AD127 + IF(N($O128)&gt;0,$M128,0),(-N($O128))*IF(($AC127+MAX(N($O128),0))&gt;0,($AD127 + IF(N($O128)&gt;0,$M128,0))/($AC127+MAX(N($O128),0)),0)),0)))</f>
        <v/>
      </c>
      <c r="AE128" s="45" t="str">
        <f aca="false">IF($A128="","",IF($AC128&gt;0,$AD128/$AC128,""))</f>
        <v/>
      </c>
    </row>
    <row r="129" customFormat="false" ht="15" hidden="false" customHeight="true" outlineLevel="0" collapsed="false">
      <c r="A129" s="46"/>
      <c r="B129" s="47"/>
      <c r="C129" s="47"/>
      <c r="D129" s="47"/>
      <c r="E129" s="47"/>
      <c r="F129" s="47"/>
      <c r="G129" s="48"/>
      <c r="H129" s="48"/>
      <c r="I129" s="48"/>
      <c r="J129" s="49" t="str">
        <f aca="false">IF($A129="","",Controls!$C$12 + SUMIFS('Capital Ledger'!$C$6:$C$405,'Capital Ledger'!$A$6:$A$405,"&lt;="&amp;$A129) + SUM($T$6:T128) - SUM($L$6:L128))</f>
        <v/>
      </c>
      <c r="K129" s="49" t="str">
        <f aca="false">IF($A129="","",MIN($J129,IF(OR($F129="Confirmed bottom",$F129="Major bottom"),Controls!$C$13,IF($F129="RADAR bottom",IF(Controls!$C$16="Yes",Controls!$C$14,0),IF($F129="Weekly boost",Controls!$C$15,0)))))</f>
        <v/>
      </c>
      <c r="L129" s="48"/>
      <c r="M129" s="49" t="str">
        <f aca="false">IF($A129="","",MAX(0,$G129)+MAX(0,$L129))</f>
        <v/>
      </c>
      <c r="N129" s="48"/>
      <c r="O129" s="50"/>
      <c r="P129" s="49" t="str">
        <f aca="false">IF($A129="","",$N129*Controls!$C$21)</f>
        <v/>
      </c>
      <c r="Q129" s="49" t="str">
        <f aca="false">IF($A129="","",$N129*Controls!$C$22)</f>
        <v/>
      </c>
      <c r="R129" s="49" t="str">
        <f aca="false">IF($A129="","",$N129*Controls!$C$23)</f>
        <v/>
      </c>
      <c r="S129" s="48"/>
      <c r="T129" s="48"/>
      <c r="U129" s="48"/>
      <c r="V129" s="49" t="str">
        <f aca="false">IF($A129="","",$J129-$L129+$T129)</f>
        <v/>
      </c>
      <c r="W129" s="51" t="str">
        <f aca="false">IF($A129="","",IF(ABS($G129-($H129+$I129))&lt;0.01,"OK","Check"))</f>
        <v/>
      </c>
      <c r="X129" s="52"/>
      <c r="Y129" s="11" t="str">
        <f aca="false">IF($A129="","",IF($L129&gt;$K129,1,0))</f>
        <v/>
      </c>
      <c r="Z129" s="11" t="str">
        <f aca="false">IF($A129="","",IF($N129&gt;0,IF(ABS($N129-($S129+$T129+$U129))&gt;0.01,1,0),0))</f>
        <v/>
      </c>
      <c r="AA129" s="11" t="str">
        <f aca="false">IF($A129="","",IF($W129&lt;&gt;"OK",1,0))</f>
        <v/>
      </c>
      <c r="AB129" s="11" t="str">
        <f aca="false">IF($A129="","",IF($V129&lt;0,1,0))</f>
        <v/>
      </c>
      <c r="AC129" s="43" t="str">
        <f aca="false">IF($A129="","",MAX(0,$AC128 + N($O129)))</f>
        <v/>
      </c>
      <c r="AD129" s="44" t="str">
        <f aca="false">IF($A129="","",MAX(0,$AD128 + IF(N($O129)&gt;0,$M129,0) - IF(N($O129)&lt;0,MIN($AD128 + IF(N($O129)&gt;0,$M129,0),(-N($O129))*IF(($AC128+MAX(N($O129),0))&gt;0,($AD128 + IF(N($O129)&gt;0,$M129,0))/($AC128+MAX(N($O129),0)),0)),0)))</f>
        <v/>
      </c>
      <c r="AE129" s="45" t="str">
        <f aca="false">IF($A129="","",IF($AC129&gt;0,$AD129/$AC129,""))</f>
        <v/>
      </c>
    </row>
    <row r="130" customFormat="false" ht="15" hidden="false" customHeight="true" outlineLevel="0" collapsed="false">
      <c r="A130" s="36"/>
      <c r="B130" s="37"/>
      <c r="C130" s="37"/>
      <c r="D130" s="37"/>
      <c r="E130" s="37"/>
      <c r="F130" s="37"/>
      <c r="G130" s="38"/>
      <c r="H130" s="38"/>
      <c r="I130" s="38"/>
      <c r="J130" s="39" t="str">
        <f aca="false">IF($A130="","",Controls!$C$12 + SUMIFS('Capital Ledger'!$C$6:$C$405,'Capital Ledger'!$A$6:$A$405,"&lt;="&amp;$A130) + SUM($T$6:T129) - SUM($L$6:L129))</f>
        <v/>
      </c>
      <c r="K130" s="39" t="str">
        <f aca="false">IF($A130="","",MIN($J130,IF(OR($F130="Confirmed bottom",$F130="Major bottom"),Controls!$C$13,IF($F130="RADAR bottom",IF(Controls!$C$16="Yes",Controls!$C$14,0),IF($F130="Weekly boost",Controls!$C$15,0)))))</f>
        <v/>
      </c>
      <c r="L130" s="38"/>
      <c r="M130" s="39" t="str">
        <f aca="false">IF($A130="","",MAX(0,$G130)+MAX(0,$L130))</f>
        <v/>
      </c>
      <c r="N130" s="38"/>
      <c r="O130" s="40"/>
      <c r="P130" s="39" t="str">
        <f aca="false">IF($A130="","",$N130*Controls!$C$21)</f>
        <v/>
      </c>
      <c r="Q130" s="39" t="str">
        <f aca="false">IF($A130="","",$N130*Controls!$C$22)</f>
        <v/>
      </c>
      <c r="R130" s="39" t="str">
        <f aca="false">IF($A130="","",$N130*Controls!$C$23)</f>
        <v/>
      </c>
      <c r="S130" s="38"/>
      <c r="T130" s="38"/>
      <c r="U130" s="38"/>
      <c r="V130" s="39" t="str">
        <f aca="false">IF($A130="","",$J130-$L130+$T130)</f>
        <v/>
      </c>
      <c r="W130" s="41" t="str">
        <f aca="false">IF($A130="","",IF(ABS($G130-($H130+$I130))&lt;0.01,"OK","Check"))</f>
        <v/>
      </c>
      <c r="X130" s="42"/>
      <c r="Y130" s="11" t="str">
        <f aca="false">IF($A130="","",IF($L130&gt;$K130,1,0))</f>
        <v/>
      </c>
      <c r="Z130" s="11" t="str">
        <f aca="false">IF($A130="","",IF($N130&gt;0,IF(ABS($N130-($S130+$T130+$U130))&gt;0.01,1,0),0))</f>
        <v/>
      </c>
      <c r="AA130" s="11" t="str">
        <f aca="false">IF($A130="","",IF($W130&lt;&gt;"OK",1,0))</f>
        <v/>
      </c>
      <c r="AB130" s="11" t="str">
        <f aca="false">IF($A130="","",IF($V130&lt;0,1,0))</f>
        <v/>
      </c>
      <c r="AC130" s="43" t="str">
        <f aca="false">IF($A130="","",MAX(0,$AC129 + N($O130)))</f>
        <v/>
      </c>
      <c r="AD130" s="44" t="str">
        <f aca="false">IF($A130="","",MAX(0,$AD129 + IF(N($O130)&gt;0,$M130,0) - IF(N($O130)&lt;0,MIN($AD129 + IF(N($O130)&gt;0,$M130,0),(-N($O130))*IF(($AC129+MAX(N($O130),0))&gt;0,($AD129 + IF(N($O130)&gt;0,$M130,0))/($AC129+MAX(N($O130),0)),0)),0)))</f>
        <v/>
      </c>
      <c r="AE130" s="45" t="str">
        <f aca="false">IF($A130="","",IF($AC130&gt;0,$AD130/$AC130,""))</f>
        <v/>
      </c>
    </row>
    <row r="131" customFormat="false" ht="15" hidden="false" customHeight="true" outlineLevel="0" collapsed="false">
      <c r="A131" s="46"/>
      <c r="B131" s="47"/>
      <c r="C131" s="47"/>
      <c r="D131" s="47"/>
      <c r="E131" s="47"/>
      <c r="F131" s="47"/>
      <c r="G131" s="48"/>
      <c r="H131" s="48"/>
      <c r="I131" s="48"/>
      <c r="J131" s="49" t="str">
        <f aca="false">IF($A131="","",Controls!$C$12 + SUMIFS('Capital Ledger'!$C$6:$C$405,'Capital Ledger'!$A$6:$A$405,"&lt;="&amp;$A131) + SUM($T$6:T130) - SUM($L$6:L130))</f>
        <v/>
      </c>
      <c r="K131" s="49" t="str">
        <f aca="false">IF($A131="","",MIN($J131,IF(OR($F131="Confirmed bottom",$F131="Major bottom"),Controls!$C$13,IF($F131="RADAR bottom",IF(Controls!$C$16="Yes",Controls!$C$14,0),IF($F131="Weekly boost",Controls!$C$15,0)))))</f>
        <v/>
      </c>
      <c r="L131" s="48"/>
      <c r="M131" s="49" t="str">
        <f aca="false">IF($A131="","",MAX(0,$G131)+MAX(0,$L131))</f>
        <v/>
      </c>
      <c r="N131" s="48"/>
      <c r="O131" s="50"/>
      <c r="P131" s="49" t="str">
        <f aca="false">IF($A131="","",$N131*Controls!$C$21)</f>
        <v/>
      </c>
      <c r="Q131" s="49" t="str">
        <f aca="false">IF($A131="","",$N131*Controls!$C$22)</f>
        <v/>
      </c>
      <c r="R131" s="49" t="str">
        <f aca="false">IF($A131="","",$N131*Controls!$C$23)</f>
        <v/>
      </c>
      <c r="S131" s="48"/>
      <c r="T131" s="48"/>
      <c r="U131" s="48"/>
      <c r="V131" s="49" t="str">
        <f aca="false">IF($A131="","",$J131-$L131+$T131)</f>
        <v/>
      </c>
      <c r="W131" s="51" t="str">
        <f aca="false">IF($A131="","",IF(ABS($G131-($H131+$I131))&lt;0.01,"OK","Check"))</f>
        <v/>
      </c>
      <c r="X131" s="52"/>
      <c r="Y131" s="11" t="str">
        <f aca="false">IF($A131="","",IF($L131&gt;$K131,1,0))</f>
        <v/>
      </c>
      <c r="Z131" s="11" t="str">
        <f aca="false">IF($A131="","",IF($N131&gt;0,IF(ABS($N131-($S131+$T131+$U131))&gt;0.01,1,0),0))</f>
        <v/>
      </c>
      <c r="AA131" s="11" t="str">
        <f aca="false">IF($A131="","",IF($W131&lt;&gt;"OK",1,0))</f>
        <v/>
      </c>
      <c r="AB131" s="11" t="str">
        <f aca="false">IF($A131="","",IF($V131&lt;0,1,0))</f>
        <v/>
      </c>
      <c r="AC131" s="43" t="str">
        <f aca="false">IF($A131="","",MAX(0,$AC130 + N($O131)))</f>
        <v/>
      </c>
      <c r="AD131" s="44" t="str">
        <f aca="false">IF($A131="","",MAX(0,$AD130 + IF(N($O131)&gt;0,$M131,0) - IF(N($O131)&lt;0,MIN($AD130 + IF(N($O131)&gt;0,$M131,0),(-N($O131))*IF(($AC130+MAX(N($O131),0))&gt;0,($AD130 + IF(N($O131)&gt;0,$M131,0))/($AC130+MAX(N($O131),0)),0)),0)))</f>
        <v/>
      </c>
      <c r="AE131" s="45" t="str">
        <f aca="false">IF($A131="","",IF($AC131&gt;0,$AD131/$AC131,""))</f>
        <v/>
      </c>
    </row>
    <row r="132" customFormat="false" ht="15" hidden="false" customHeight="true" outlineLevel="0" collapsed="false">
      <c r="A132" s="36"/>
      <c r="B132" s="37"/>
      <c r="C132" s="37"/>
      <c r="D132" s="37"/>
      <c r="E132" s="37"/>
      <c r="F132" s="37"/>
      <c r="G132" s="38"/>
      <c r="H132" s="38"/>
      <c r="I132" s="38"/>
      <c r="J132" s="39" t="str">
        <f aca="false">IF($A132="","",Controls!$C$12 + SUMIFS('Capital Ledger'!$C$6:$C$405,'Capital Ledger'!$A$6:$A$405,"&lt;="&amp;$A132) + SUM($T$6:T131) - SUM($L$6:L131))</f>
        <v/>
      </c>
      <c r="K132" s="39" t="str">
        <f aca="false">IF($A132="","",MIN($J132,IF(OR($F132="Confirmed bottom",$F132="Major bottom"),Controls!$C$13,IF($F132="RADAR bottom",IF(Controls!$C$16="Yes",Controls!$C$14,0),IF($F132="Weekly boost",Controls!$C$15,0)))))</f>
        <v/>
      </c>
      <c r="L132" s="38"/>
      <c r="M132" s="39" t="str">
        <f aca="false">IF($A132="","",MAX(0,$G132)+MAX(0,$L132))</f>
        <v/>
      </c>
      <c r="N132" s="38"/>
      <c r="O132" s="40"/>
      <c r="P132" s="39" t="str">
        <f aca="false">IF($A132="","",$N132*Controls!$C$21)</f>
        <v/>
      </c>
      <c r="Q132" s="39" t="str">
        <f aca="false">IF($A132="","",$N132*Controls!$C$22)</f>
        <v/>
      </c>
      <c r="R132" s="39" t="str">
        <f aca="false">IF($A132="","",$N132*Controls!$C$23)</f>
        <v/>
      </c>
      <c r="S132" s="38"/>
      <c r="T132" s="38"/>
      <c r="U132" s="38"/>
      <c r="V132" s="39" t="str">
        <f aca="false">IF($A132="","",$J132-$L132+$T132)</f>
        <v/>
      </c>
      <c r="W132" s="41" t="str">
        <f aca="false">IF($A132="","",IF(ABS($G132-($H132+$I132))&lt;0.01,"OK","Check"))</f>
        <v/>
      </c>
      <c r="X132" s="42"/>
      <c r="Y132" s="11" t="str">
        <f aca="false">IF($A132="","",IF($L132&gt;$K132,1,0))</f>
        <v/>
      </c>
      <c r="Z132" s="11" t="str">
        <f aca="false">IF($A132="","",IF($N132&gt;0,IF(ABS($N132-($S132+$T132+$U132))&gt;0.01,1,0),0))</f>
        <v/>
      </c>
      <c r="AA132" s="11" t="str">
        <f aca="false">IF($A132="","",IF($W132&lt;&gt;"OK",1,0))</f>
        <v/>
      </c>
      <c r="AB132" s="11" t="str">
        <f aca="false">IF($A132="","",IF($V132&lt;0,1,0))</f>
        <v/>
      </c>
      <c r="AC132" s="43" t="str">
        <f aca="false">IF($A132="","",MAX(0,$AC131 + N($O132)))</f>
        <v/>
      </c>
      <c r="AD132" s="44" t="str">
        <f aca="false">IF($A132="","",MAX(0,$AD131 + IF(N($O132)&gt;0,$M132,0) - IF(N($O132)&lt;0,MIN($AD131 + IF(N($O132)&gt;0,$M132,0),(-N($O132))*IF(($AC131+MAX(N($O132),0))&gt;0,($AD131 + IF(N($O132)&gt;0,$M132,0))/($AC131+MAX(N($O132),0)),0)),0)))</f>
        <v/>
      </c>
      <c r="AE132" s="45" t="str">
        <f aca="false">IF($A132="","",IF($AC132&gt;0,$AD132/$AC132,""))</f>
        <v/>
      </c>
    </row>
    <row r="133" customFormat="false" ht="15" hidden="false" customHeight="true" outlineLevel="0" collapsed="false">
      <c r="A133" s="46"/>
      <c r="B133" s="47"/>
      <c r="C133" s="47"/>
      <c r="D133" s="47"/>
      <c r="E133" s="47"/>
      <c r="F133" s="47"/>
      <c r="G133" s="48"/>
      <c r="H133" s="48"/>
      <c r="I133" s="48"/>
      <c r="J133" s="49" t="str">
        <f aca="false">IF($A133="","",Controls!$C$12 + SUMIFS('Capital Ledger'!$C$6:$C$405,'Capital Ledger'!$A$6:$A$405,"&lt;="&amp;$A133) + SUM($T$6:T132) - SUM($L$6:L132))</f>
        <v/>
      </c>
      <c r="K133" s="49" t="str">
        <f aca="false">IF($A133="","",MIN($J133,IF(OR($F133="Confirmed bottom",$F133="Major bottom"),Controls!$C$13,IF($F133="RADAR bottom",IF(Controls!$C$16="Yes",Controls!$C$14,0),IF($F133="Weekly boost",Controls!$C$15,0)))))</f>
        <v/>
      </c>
      <c r="L133" s="48"/>
      <c r="M133" s="49" t="str">
        <f aca="false">IF($A133="","",MAX(0,$G133)+MAX(0,$L133))</f>
        <v/>
      </c>
      <c r="N133" s="48"/>
      <c r="O133" s="50"/>
      <c r="P133" s="49" t="str">
        <f aca="false">IF($A133="","",$N133*Controls!$C$21)</f>
        <v/>
      </c>
      <c r="Q133" s="49" t="str">
        <f aca="false">IF($A133="","",$N133*Controls!$C$22)</f>
        <v/>
      </c>
      <c r="R133" s="49" t="str">
        <f aca="false">IF($A133="","",$N133*Controls!$C$23)</f>
        <v/>
      </c>
      <c r="S133" s="48"/>
      <c r="T133" s="48"/>
      <c r="U133" s="48"/>
      <c r="V133" s="49" t="str">
        <f aca="false">IF($A133="","",$J133-$L133+$T133)</f>
        <v/>
      </c>
      <c r="W133" s="51" t="str">
        <f aca="false">IF($A133="","",IF(ABS($G133-($H133+$I133))&lt;0.01,"OK","Check"))</f>
        <v/>
      </c>
      <c r="X133" s="52"/>
      <c r="Y133" s="11" t="str">
        <f aca="false">IF($A133="","",IF($L133&gt;$K133,1,0))</f>
        <v/>
      </c>
      <c r="Z133" s="11" t="str">
        <f aca="false">IF($A133="","",IF($N133&gt;0,IF(ABS($N133-($S133+$T133+$U133))&gt;0.01,1,0),0))</f>
        <v/>
      </c>
      <c r="AA133" s="11" t="str">
        <f aca="false">IF($A133="","",IF($W133&lt;&gt;"OK",1,0))</f>
        <v/>
      </c>
      <c r="AB133" s="11" t="str">
        <f aca="false">IF($A133="","",IF($V133&lt;0,1,0))</f>
        <v/>
      </c>
      <c r="AC133" s="43" t="str">
        <f aca="false">IF($A133="","",MAX(0,$AC132 + N($O133)))</f>
        <v/>
      </c>
      <c r="AD133" s="44" t="str">
        <f aca="false">IF($A133="","",MAX(0,$AD132 + IF(N($O133)&gt;0,$M133,0) - IF(N($O133)&lt;0,MIN($AD132 + IF(N($O133)&gt;0,$M133,0),(-N($O133))*IF(($AC132+MAX(N($O133),0))&gt;0,($AD132 + IF(N($O133)&gt;0,$M133,0))/($AC132+MAX(N($O133),0)),0)),0)))</f>
        <v/>
      </c>
      <c r="AE133" s="45" t="str">
        <f aca="false">IF($A133="","",IF($AC133&gt;0,$AD133/$AC133,""))</f>
        <v/>
      </c>
    </row>
    <row r="134" customFormat="false" ht="15" hidden="false" customHeight="true" outlineLevel="0" collapsed="false">
      <c r="A134" s="36"/>
      <c r="B134" s="37"/>
      <c r="C134" s="37"/>
      <c r="D134" s="37"/>
      <c r="E134" s="37"/>
      <c r="F134" s="37"/>
      <c r="G134" s="38"/>
      <c r="H134" s="38"/>
      <c r="I134" s="38"/>
      <c r="J134" s="39" t="str">
        <f aca="false">IF($A134="","",Controls!$C$12 + SUMIFS('Capital Ledger'!$C$6:$C$405,'Capital Ledger'!$A$6:$A$405,"&lt;="&amp;$A134) + SUM($T$6:T133) - SUM($L$6:L133))</f>
        <v/>
      </c>
      <c r="K134" s="39" t="str">
        <f aca="false">IF($A134="","",MIN($J134,IF(OR($F134="Confirmed bottom",$F134="Major bottom"),Controls!$C$13,IF($F134="RADAR bottom",IF(Controls!$C$16="Yes",Controls!$C$14,0),IF($F134="Weekly boost",Controls!$C$15,0)))))</f>
        <v/>
      </c>
      <c r="L134" s="38"/>
      <c r="M134" s="39" t="str">
        <f aca="false">IF($A134="","",MAX(0,$G134)+MAX(0,$L134))</f>
        <v/>
      </c>
      <c r="N134" s="38"/>
      <c r="O134" s="40"/>
      <c r="P134" s="39" t="str">
        <f aca="false">IF($A134="","",$N134*Controls!$C$21)</f>
        <v/>
      </c>
      <c r="Q134" s="39" t="str">
        <f aca="false">IF($A134="","",$N134*Controls!$C$22)</f>
        <v/>
      </c>
      <c r="R134" s="39" t="str">
        <f aca="false">IF($A134="","",$N134*Controls!$C$23)</f>
        <v/>
      </c>
      <c r="S134" s="38"/>
      <c r="T134" s="38"/>
      <c r="U134" s="38"/>
      <c r="V134" s="39" t="str">
        <f aca="false">IF($A134="","",$J134-$L134+$T134)</f>
        <v/>
      </c>
      <c r="W134" s="41" t="str">
        <f aca="false">IF($A134="","",IF(ABS($G134-($H134+$I134))&lt;0.01,"OK","Check"))</f>
        <v/>
      </c>
      <c r="X134" s="42"/>
      <c r="Y134" s="11" t="str">
        <f aca="false">IF($A134="","",IF($L134&gt;$K134,1,0))</f>
        <v/>
      </c>
      <c r="Z134" s="11" t="str">
        <f aca="false">IF($A134="","",IF($N134&gt;0,IF(ABS($N134-($S134+$T134+$U134))&gt;0.01,1,0),0))</f>
        <v/>
      </c>
      <c r="AA134" s="11" t="str">
        <f aca="false">IF($A134="","",IF($W134&lt;&gt;"OK",1,0))</f>
        <v/>
      </c>
      <c r="AB134" s="11" t="str">
        <f aca="false">IF($A134="","",IF($V134&lt;0,1,0))</f>
        <v/>
      </c>
      <c r="AC134" s="43" t="str">
        <f aca="false">IF($A134="","",MAX(0,$AC133 + N($O134)))</f>
        <v/>
      </c>
      <c r="AD134" s="44" t="str">
        <f aca="false">IF($A134="","",MAX(0,$AD133 + IF(N($O134)&gt;0,$M134,0) - IF(N($O134)&lt;0,MIN($AD133 + IF(N($O134)&gt;0,$M134,0),(-N($O134))*IF(($AC133+MAX(N($O134),0))&gt;0,($AD133 + IF(N($O134)&gt;0,$M134,0))/($AC133+MAX(N($O134),0)),0)),0)))</f>
        <v/>
      </c>
      <c r="AE134" s="45" t="str">
        <f aca="false">IF($A134="","",IF($AC134&gt;0,$AD134/$AC134,""))</f>
        <v/>
      </c>
    </row>
    <row r="135" customFormat="false" ht="15" hidden="false" customHeight="true" outlineLevel="0" collapsed="false">
      <c r="A135" s="46"/>
      <c r="B135" s="47"/>
      <c r="C135" s="47"/>
      <c r="D135" s="47"/>
      <c r="E135" s="47"/>
      <c r="F135" s="47"/>
      <c r="G135" s="48"/>
      <c r="H135" s="48"/>
      <c r="I135" s="48"/>
      <c r="J135" s="49" t="str">
        <f aca="false">IF($A135="","",Controls!$C$12 + SUMIFS('Capital Ledger'!$C$6:$C$405,'Capital Ledger'!$A$6:$A$405,"&lt;="&amp;$A135) + SUM($T$6:T134) - SUM($L$6:L134))</f>
        <v/>
      </c>
      <c r="K135" s="49" t="str">
        <f aca="false">IF($A135="","",MIN($J135,IF(OR($F135="Confirmed bottom",$F135="Major bottom"),Controls!$C$13,IF($F135="RADAR bottom",IF(Controls!$C$16="Yes",Controls!$C$14,0),IF($F135="Weekly boost",Controls!$C$15,0)))))</f>
        <v/>
      </c>
      <c r="L135" s="48"/>
      <c r="M135" s="49" t="str">
        <f aca="false">IF($A135="","",MAX(0,$G135)+MAX(0,$L135))</f>
        <v/>
      </c>
      <c r="N135" s="48"/>
      <c r="O135" s="50"/>
      <c r="P135" s="49" t="str">
        <f aca="false">IF($A135="","",$N135*Controls!$C$21)</f>
        <v/>
      </c>
      <c r="Q135" s="49" t="str">
        <f aca="false">IF($A135="","",$N135*Controls!$C$22)</f>
        <v/>
      </c>
      <c r="R135" s="49" t="str">
        <f aca="false">IF($A135="","",$N135*Controls!$C$23)</f>
        <v/>
      </c>
      <c r="S135" s="48"/>
      <c r="T135" s="48"/>
      <c r="U135" s="48"/>
      <c r="V135" s="49" t="str">
        <f aca="false">IF($A135="","",$J135-$L135+$T135)</f>
        <v/>
      </c>
      <c r="W135" s="51" t="str">
        <f aca="false">IF($A135="","",IF(ABS($G135-($H135+$I135))&lt;0.01,"OK","Check"))</f>
        <v/>
      </c>
      <c r="X135" s="52"/>
      <c r="Y135" s="11" t="str">
        <f aca="false">IF($A135="","",IF($L135&gt;$K135,1,0))</f>
        <v/>
      </c>
      <c r="Z135" s="11" t="str">
        <f aca="false">IF($A135="","",IF($N135&gt;0,IF(ABS($N135-($S135+$T135+$U135))&gt;0.01,1,0),0))</f>
        <v/>
      </c>
      <c r="AA135" s="11" t="str">
        <f aca="false">IF($A135="","",IF($W135&lt;&gt;"OK",1,0))</f>
        <v/>
      </c>
      <c r="AB135" s="11" t="str">
        <f aca="false">IF($A135="","",IF($V135&lt;0,1,0))</f>
        <v/>
      </c>
      <c r="AC135" s="43" t="str">
        <f aca="false">IF($A135="","",MAX(0,$AC134 + N($O135)))</f>
        <v/>
      </c>
      <c r="AD135" s="44" t="str">
        <f aca="false">IF($A135="","",MAX(0,$AD134 + IF(N($O135)&gt;0,$M135,0) - IF(N($O135)&lt;0,MIN($AD134 + IF(N($O135)&gt;0,$M135,0),(-N($O135))*IF(($AC134+MAX(N($O135),0))&gt;0,($AD134 + IF(N($O135)&gt;0,$M135,0))/($AC134+MAX(N($O135),0)),0)),0)))</f>
        <v/>
      </c>
      <c r="AE135" s="45" t="str">
        <f aca="false">IF($A135="","",IF($AC135&gt;0,$AD135/$AC135,""))</f>
        <v/>
      </c>
    </row>
    <row r="136" customFormat="false" ht="15" hidden="false" customHeight="true" outlineLevel="0" collapsed="false">
      <c r="A136" s="36"/>
      <c r="B136" s="37"/>
      <c r="C136" s="37"/>
      <c r="D136" s="37"/>
      <c r="E136" s="37"/>
      <c r="F136" s="37"/>
      <c r="G136" s="38"/>
      <c r="H136" s="38"/>
      <c r="I136" s="38"/>
      <c r="J136" s="39" t="str">
        <f aca="false">IF($A136="","",Controls!$C$12 + SUMIFS('Capital Ledger'!$C$6:$C$405,'Capital Ledger'!$A$6:$A$405,"&lt;="&amp;$A136) + SUM($T$6:T135) - SUM($L$6:L135))</f>
        <v/>
      </c>
      <c r="K136" s="39" t="str">
        <f aca="false">IF($A136="","",MIN($J136,IF(OR($F136="Confirmed bottom",$F136="Major bottom"),Controls!$C$13,IF($F136="RADAR bottom",IF(Controls!$C$16="Yes",Controls!$C$14,0),IF($F136="Weekly boost",Controls!$C$15,0)))))</f>
        <v/>
      </c>
      <c r="L136" s="38"/>
      <c r="M136" s="39" t="str">
        <f aca="false">IF($A136="","",MAX(0,$G136)+MAX(0,$L136))</f>
        <v/>
      </c>
      <c r="N136" s="38"/>
      <c r="O136" s="40"/>
      <c r="P136" s="39" t="str">
        <f aca="false">IF($A136="","",$N136*Controls!$C$21)</f>
        <v/>
      </c>
      <c r="Q136" s="39" t="str">
        <f aca="false">IF($A136="","",$N136*Controls!$C$22)</f>
        <v/>
      </c>
      <c r="R136" s="39" t="str">
        <f aca="false">IF($A136="","",$N136*Controls!$C$23)</f>
        <v/>
      </c>
      <c r="S136" s="38"/>
      <c r="T136" s="38"/>
      <c r="U136" s="38"/>
      <c r="V136" s="39" t="str">
        <f aca="false">IF($A136="","",$J136-$L136+$T136)</f>
        <v/>
      </c>
      <c r="W136" s="41" t="str">
        <f aca="false">IF($A136="","",IF(ABS($G136-($H136+$I136))&lt;0.01,"OK","Check"))</f>
        <v/>
      </c>
      <c r="X136" s="42"/>
      <c r="Y136" s="11" t="str">
        <f aca="false">IF($A136="","",IF($L136&gt;$K136,1,0))</f>
        <v/>
      </c>
      <c r="Z136" s="11" t="str">
        <f aca="false">IF($A136="","",IF($N136&gt;0,IF(ABS($N136-($S136+$T136+$U136))&gt;0.01,1,0),0))</f>
        <v/>
      </c>
      <c r="AA136" s="11" t="str">
        <f aca="false">IF($A136="","",IF($W136&lt;&gt;"OK",1,0))</f>
        <v/>
      </c>
      <c r="AB136" s="11" t="str">
        <f aca="false">IF($A136="","",IF($V136&lt;0,1,0))</f>
        <v/>
      </c>
      <c r="AC136" s="43" t="str">
        <f aca="false">IF($A136="","",MAX(0,$AC135 + N($O136)))</f>
        <v/>
      </c>
      <c r="AD136" s="44" t="str">
        <f aca="false">IF($A136="","",MAX(0,$AD135 + IF(N($O136)&gt;0,$M136,0) - IF(N($O136)&lt;0,MIN($AD135 + IF(N($O136)&gt;0,$M136,0),(-N($O136))*IF(($AC135+MAX(N($O136),0))&gt;0,($AD135 + IF(N($O136)&gt;0,$M136,0))/($AC135+MAX(N($O136),0)),0)),0)))</f>
        <v/>
      </c>
      <c r="AE136" s="45" t="str">
        <f aca="false">IF($A136="","",IF($AC136&gt;0,$AD136/$AC136,""))</f>
        <v/>
      </c>
    </row>
    <row r="137" customFormat="false" ht="15" hidden="false" customHeight="true" outlineLevel="0" collapsed="false">
      <c r="A137" s="46"/>
      <c r="B137" s="47"/>
      <c r="C137" s="47"/>
      <c r="D137" s="47"/>
      <c r="E137" s="47"/>
      <c r="F137" s="47"/>
      <c r="G137" s="48"/>
      <c r="H137" s="48"/>
      <c r="I137" s="48"/>
      <c r="J137" s="49" t="str">
        <f aca="false">IF($A137="","",Controls!$C$12 + SUMIFS('Capital Ledger'!$C$6:$C$405,'Capital Ledger'!$A$6:$A$405,"&lt;="&amp;$A137) + SUM($T$6:T136) - SUM($L$6:L136))</f>
        <v/>
      </c>
      <c r="K137" s="49" t="str">
        <f aca="false">IF($A137="","",MIN($J137,IF(OR($F137="Confirmed bottom",$F137="Major bottom"),Controls!$C$13,IF($F137="RADAR bottom",IF(Controls!$C$16="Yes",Controls!$C$14,0),IF($F137="Weekly boost",Controls!$C$15,0)))))</f>
        <v/>
      </c>
      <c r="L137" s="48"/>
      <c r="M137" s="49" t="str">
        <f aca="false">IF($A137="","",MAX(0,$G137)+MAX(0,$L137))</f>
        <v/>
      </c>
      <c r="N137" s="48"/>
      <c r="O137" s="50"/>
      <c r="P137" s="49" t="str">
        <f aca="false">IF($A137="","",$N137*Controls!$C$21)</f>
        <v/>
      </c>
      <c r="Q137" s="49" t="str">
        <f aca="false">IF($A137="","",$N137*Controls!$C$22)</f>
        <v/>
      </c>
      <c r="R137" s="49" t="str">
        <f aca="false">IF($A137="","",$N137*Controls!$C$23)</f>
        <v/>
      </c>
      <c r="S137" s="48"/>
      <c r="T137" s="48"/>
      <c r="U137" s="48"/>
      <c r="V137" s="49" t="str">
        <f aca="false">IF($A137="","",$J137-$L137+$T137)</f>
        <v/>
      </c>
      <c r="W137" s="51" t="str">
        <f aca="false">IF($A137="","",IF(ABS($G137-($H137+$I137))&lt;0.01,"OK","Check"))</f>
        <v/>
      </c>
      <c r="X137" s="52"/>
      <c r="Y137" s="11" t="str">
        <f aca="false">IF($A137="","",IF($L137&gt;$K137,1,0))</f>
        <v/>
      </c>
      <c r="Z137" s="11" t="str">
        <f aca="false">IF($A137="","",IF($N137&gt;0,IF(ABS($N137-($S137+$T137+$U137))&gt;0.01,1,0),0))</f>
        <v/>
      </c>
      <c r="AA137" s="11" t="str">
        <f aca="false">IF($A137="","",IF($W137&lt;&gt;"OK",1,0))</f>
        <v/>
      </c>
      <c r="AB137" s="11" t="str">
        <f aca="false">IF($A137="","",IF($V137&lt;0,1,0))</f>
        <v/>
      </c>
      <c r="AC137" s="43" t="str">
        <f aca="false">IF($A137="","",MAX(0,$AC136 + N($O137)))</f>
        <v/>
      </c>
      <c r="AD137" s="44" t="str">
        <f aca="false">IF($A137="","",MAX(0,$AD136 + IF(N($O137)&gt;0,$M137,0) - IF(N($O137)&lt;0,MIN($AD136 + IF(N($O137)&gt;0,$M137,0),(-N($O137))*IF(($AC136+MAX(N($O137),0))&gt;0,($AD136 + IF(N($O137)&gt;0,$M137,0))/($AC136+MAX(N($O137),0)),0)),0)))</f>
        <v/>
      </c>
      <c r="AE137" s="45" t="str">
        <f aca="false">IF($A137="","",IF($AC137&gt;0,$AD137/$AC137,""))</f>
        <v/>
      </c>
    </row>
    <row r="138" customFormat="false" ht="15" hidden="false" customHeight="true" outlineLevel="0" collapsed="false">
      <c r="A138" s="36"/>
      <c r="B138" s="37"/>
      <c r="C138" s="37"/>
      <c r="D138" s="37"/>
      <c r="E138" s="37"/>
      <c r="F138" s="37"/>
      <c r="G138" s="38"/>
      <c r="H138" s="38"/>
      <c r="I138" s="38"/>
      <c r="J138" s="39" t="str">
        <f aca="false">IF($A138="","",Controls!$C$12 + SUMIFS('Capital Ledger'!$C$6:$C$405,'Capital Ledger'!$A$6:$A$405,"&lt;="&amp;$A138) + SUM($T$6:T137) - SUM($L$6:L137))</f>
        <v/>
      </c>
      <c r="K138" s="39" t="str">
        <f aca="false">IF($A138="","",MIN($J138,IF(OR($F138="Confirmed bottom",$F138="Major bottom"),Controls!$C$13,IF($F138="RADAR bottom",IF(Controls!$C$16="Yes",Controls!$C$14,0),IF($F138="Weekly boost",Controls!$C$15,0)))))</f>
        <v/>
      </c>
      <c r="L138" s="38"/>
      <c r="M138" s="39" t="str">
        <f aca="false">IF($A138="","",MAX(0,$G138)+MAX(0,$L138))</f>
        <v/>
      </c>
      <c r="N138" s="38"/>
      <c r="O138" s="40"/>
      <c r="P138" s="39" t="str">
        <f aca="false">IF($A138="","",$N138*Controls!$C$21)</f>
        <v/>
      </c>
      <c r="Q138" s="39" t="str">
        <f aca="false">IF($A138="","",$N138*Controls!$C$22)</f>
        <v/>
      </c>
      <c r="R138" s="39" t="str">
        <f aca="false">IF($A138="","",$N138*Controls!$C$23)</f>
        <v/>
      </c>
      <c r="S138" s="38"/>
      <c r="T138" s="38"/>
      <c r="U138" s="38"/>
      <c r="V138" s="39" t="str">
        <f aca="false">IF($A138="","",$J138-$L138+$T138)</f>
        <v/>
      </c>
      <c r="W138" s="41" t="str">
        <f aca="false">IF($A138="","",IF(ABS($G138-($H138+$I138))&lt;0.01,"OK","Check"))</f>
        <v/>
      </c>
      <c r="X138" s="42"/>
      <c r="Y138" s="11" t="str">
        <f aca="false">IF($A138="","",IF($L138&gt;$K138,1,0))</f>
        <v/>
      </c>
      <c r="Z138" s="11" t="str">
        <f aca="false">IF($A138="","",IF($N138&gt;0,IF(ABS($N138-($S138+$T138+$U138))&gt;0.01,1,0),0))</f>
        <v/>
      </c>
      <c r="AA138" s="11" t="str">
        <f aca="false">IF($A138="","",IF($W138&lt;&gt;"OK",1,0))</f>
        <v/>
      </c>
      <c r="AB138" s="11" t="str">
        <f aca="false">IF($A138="","",IF($V138&lt;0,1,0))</f>
        <v/>
      </c>
      <c r="AC138" s="43" t="str">
        <f aca="false">IF($A138="","",MAX(0,$AC137 + N($O138)))</f>
        <v/>
      </c>
      <c r="AD138" s="44" t="str">
        <f aca="false">IF($A138="","",MAX(0,$AD137 + IF(N($O138)&gt;0,$M138,0) - IF(N($O138)&lt;0,MIN($AD137 + IF(N($O138)&gt;0,$M138,0),(-N($O138))*IF(($AC137+MAX(N($O138),0))&gt;0,($AD137 + IF(N($O138)&gt;0,$M138,0))/($AC137+MAX(N($O138),0)),0)),0)))</f>
        <v/>
      </c>
      <c r="AE138" s="45" t="str">
        <f aca="false">IF($A138="","",IF($AC138&gt;0,$AD138/$AC138,""))</f>
        <v/>
      </c>
    </row>
    <row r="139" customFormat="false" ht="15" hidden="false" customHeight="true" outlineLevel="0" collapsed="false">
      <c r="A139" s="46"/>
      <c r="B139" s="47"/>
      <c r="C139" s="47"/>
      <c r="D139" s="47"/>
      <c r="E139" s="47"/>
      <c r="F139" s="47"/>
      <c r="G139" s="48"/>
      <c r="H139" s="48"/>
      <c r="I139" s="48"/>
      <c r="J139" s="49" t="str">
        <f aca="false">IF($A139="","",Controls!$C$12 + SUMIFS('Capital Ledger'!$C$6:$C$405,'Capital Ledger'!$A$6:$A$405,"&lt;="&amp;$A139) + SUM($T$6:T138) - SUM($L$6:L138))</f>
        <v/>
      </c>
      <c r="K139" s="49" t="str">
        <f aca="false">IF($A139="","",MIN($J139,IF(OR($F139="Confirmed bottom",$F139="Major bottom"),Controls!$C$13,IF($F139="RADAR bottom",IF(Controls!$C$16="Yes",Controls!$C$14,0),IF($F139="Weekly boost",Controls!$C$15,0)))))</f>
        <v/>
      </c>
      <c r="L139" s="48"/>
      <c r="M139" s="49" t="str">
        <f aca="false">IF($A139="","",MAX(0,$G139)+MAX(0,$L139))</f>
        <v/>
      </c>
      <c r="N139" s="48"/>
      <c r="O139" s="50"/>
      <c r="P139" s="49" t="str">
        <f aca="false">IF($A139="","",$N139*Controls!$C$21)</f>
        <v/>
      </c>
      <c r="Q139" s="49" t="str">
        <f aca="false">IF($A139="","",$N139*Controls!$C$22)</f>
        <v/>
      </c>
      <c r="R139" s="49" t="str">
        <f aca="false">IF($A139="","",$N139*Controls!$C$23)</f>
        <v/>
      </c>
      <c r="S139" s="48"/>
      <c r="T139" s="48"/>
      <c r="U139" s="48"/>
      <c r="V139" s="49" t="str">
        <f aca="false">IF($A139="","",$J139-$L139+$T139)</f>
        <v/>
      </c>
      <c r="W139" s="51" t="str">
        <f aca="false">IF($A139="","",IF(ABS($G139-($H139+$I139))&lt;0.01,"OK","Check"))</f>
        <v/>
      </c>
      <c r="X139" s="52"/>
      <c r="Y139" s="11" t="str">
        <f aca="false">IF($A139="","",IF($L139&gt;$K139,1,0))</f>
        <v/>
      </c>
      <c r="Z139" s="11" t="str">
        <f aca="false">IF($A139="","",IF($N139&gt;0,IF(ABS($N139-($S139+$T139+$U139))&gt;0.01,1,0),0))</f>
        <v/>
      </c>
      <c r="AA139" s="11" t="str">
        <f aca="false">IF($A139="","",IF($W139&lt;&gt;"OK",1,0))</f>
        <v/>
      </c>
      <c r="AB139" s="11" t="str">
        <f aca="false">IF($A139="","",IF($V139&lt;0,1,0))</f>
        <v/>
      </c>
      <c r="AC139" s="43" t="str">
        <f aca="false">IF($A139="","",MAX(0,$AC138 + N($O139)))</f>
        <v/>
      </c>
      <c r="AD139" s="44" t="str">
        <f aca="false">IF($A139="","",MAX(0,$AD138 + IF(N($O139)&gt;0,$M139,0) - IF(N($O139)&lt;0,MIN($AD138 + IF(N($O139)&gt;0,$M139,0),(-N($O139))*IF(($AC138+MAX(N($O139),0))&gt;0,($AD138 + IF(N($O139)&gt;0,$M139,0))/($AC138+MAX(N($O139),0)),0)),0)))</f>
        <v/>
      </c>
      <c r="AE139" s="45" t="str">
        <f aca="false">IF($A139="","",IF($AC139&gt;0,$AD139/$AC139,""))</f>
        <v/>
      </c>
    </row>
    <row r="140" customFormat="false" ht="15" hidden="false" customHeight="true" outlineLevel="0" collapsed="false">
      <c r="A140" s="36"/>
      <c r="B140" s="37"/>
      <c r="C140" s="37"/>
      <c r="D140" s="37"/>
      <c r="E140" s="37"/>
      <c r="F140" s="37"/>
      <c r="G140" s="38"/>
      <c r="H140" s="38"/>
      <c r="I140" s="38"/>
      <c r="J140" s="39" t="str">
        <f aca="false">IF($A140="","",Controls!$C$12 + SUMIFS('Capital Ledger'!$C$6:$C$405,'Capital Ledger'!$A$6:$A$405,"&lt;="&amp;$A140) + SUM($T$6:T139) - SUM($L$6:L139))</f>
        <v/>
      </c>
      <c r="K140" s="39" t="str">
        <f aca="false">IF($A140="","",MIN($J140,IF(OR($F140="Confirmed bottom",$F140="Major bottom"),Controls!$C$13,IF($F140="RADAR bottom",IF(Controls!$C$16="Yes",Controls!$C$14,0),IF($F140="Weekly boost",Controls!$C$15,0)))))</f>
        <v/>
      </c>
      <c r="L140" s="38"/>
      <c r="M140" s="39" t="str">
        <f aca="false">IF($A140="","",MAX(0,$G140)+MAX(0,$L140))</f>
        <v/>
      </c>
      <c r="N140" s="38"/>
      <c r="O140" s="40"/>
      <c r="P140" s="39" t="str">
        <f aca="false">IF($A140="","",$N140*Controls!$C$21)</f>
        <v/>
      </c>
      <c r="Q140" s="39" t="str">
        <f aca="false">IF($A140="","",$N140*Controls!$C$22)</f>
        <v/>
      </c>
      <c r="R140" s="39" t="str">
        <f aca="false">IF($A140="","",$N140*Controls!$C$23)</f>
        <v/>
      </c>
      <c r="S140" s="38"/>
      <c r="T140" s="38"/>
      <c r="U140" s="38"/>
      <c r="V140" s="39" t="str">
        <f aca="false">IF($A140="","",$J140-$L140+$T140)</f>
        <v/>
      </c>
      <c r="W140" s="41" t="str">
        <f aca="false">IF($A140="","",IF(ABS($G140-($H140+$I140))&lt;0.01,"OK","Check"))</f>
        <v/>
      </c>
      <c r="X140" s="42"/>
      <c r="Y140" s="11" t="str">
        <f aca="false">IF($A140="","",IF($L140&gt;$K140,1,0))</f>
        <v/>
      </c>
      <c r="Z140" s="11" t="str">
        <f aca="false">IF($A140="","",IF($N140&gt;0,IF(ABS($N140-($S140+$T140+$U140))&gt;0.01,1,0),0))</f>
        <v/>
      </c>
      <c r="AA140" s="11" t="str">
        <f aca="false">IF($A140="","",IF($W140&lt;&gt;"OK",1,0))</f>
        <v/>
      </c>
      <c r="AB140" s="11" t="str">
        <f aca="false">IF($A140="","",IF($V140&lt;0,1,0))</f>
        <v/>
      </c>
      <c r="AC140" s="43" t="str">
        <f aca="false">IF($A140="","",MAX(0,$AC139 + N($O140)))</f>
        <v/>
      </c>
      <c r="AD140" s="44" t="str">
        <f aca="false">IF($A140="","",MAX(0,$AD139 + IF(N($O140)&gt;0,$M140,0) - IF(N($O140)&lt;0,MIN($AD139 + IF(N($O140)&gt;0,$M140,0),(-N($O140))*IF(($AC139+MAX(N($O140),0))&gt;0,($AD139 + IF(N($O140)&gt;0,$M140,0))/($AC139+MAX(N($O140),0)),0)),0)))</f>
        <v/>
      </c>
      <c r="AE140" s="45" t="str">
        <f aca="false">IF($A140="","",IF($AC140&gt;0,$AD140/$AC140,""))</f>
        <v/>
      </c>
    </row>
    <row r="141" customFormat="false" ht="15" hidden="false" customHeight="true" outlineLevel="0" collapsed="false">
      <c r="A141" s="46"/>
      <c r="B141" s="47"/>
      <c r="C141" s="47"/>
      <c r="D141" s="47"/>
      <c r="E141" s="47"/>
      <c r="F141" s="47"/>
      <c r="G141" s="48"/>
      <c r="H141" s="48"/>
      <c r="I141" s="48"/>
      <c r="J141" s="49" t="str">
        <f aca="false">IF($A141="","",Controls!$C$12 + SUMIFS('Capital Ledger'!$C$6:$C$405,'Capital Ledger'!$A$6:$A$405,"&lt;="&amp;$A141) + SUM($T$6:T140) - SUM($L$6:L140))</f>
        <v/>
      </c>
      <c r="K141" s="49" t="str">
        <f aca="false">IF($A141="","",MIN($J141,IF(OR($F141="Confirmed bottom",$F141="Major bottom"),Controls!$C$13,IF($F141="RADAR bottom",IF(Controls!$C$16="Yes",Controls!$C$14,0),IF($F141="Weekly boost",Controls!$C$15,0)))))</f>
        <v/>
      </c>
      <c r="L141" s="48"/>
      <c r="M141" s="49" t="str">
        <f aca="false">IF($A141="","",MAX(0,$G141)+MAX(0,$L141))</f>
        <v/>
      </c>
      <c r="N141" s="48"/>
      <c r="O141" s="50"/>
      <c r="P141" s="49" t="str">
        <f aca="false">IF($A141="","",$N141*Controls!$C$21)</f>
        <v/>
      </c>
      <c r="Q141" s="49" t="str">
        <f aca="false">IF($A141="","",$N141*Controls!$C$22)</f>
        <v/>
      </c>
      <c r="R141" s="49" t="str">
        <f aca="false">IF($A141="","",$N141*Controls!$C$23)</f>
        <v/>
      </c>
      <c r="S141" s="48"/>
      <c r="T141" s="48"/>
      <c r="U141" s="48"/>
      <c r="V141" s="49" t="str">
        <f aca="false">IF($A141="","",$J141-$L141+$T141)</f>
        <v/>
      </c>
      <c r="W141" s="51" t="str">
        <f aca="false">IF($A141="","",IF(ABS($G141-($H141+$I141))&lt;0.01,"OK","Check"))</f>
        <v/>
      </c>
      <c r="X141" s="52"/>
      <c r="Y141" s="11" t="str">
        <f aca="false">IF($A141="","",IF($L141&gt;$K141,1,0))</f>
        <v/>
      </c>
      <c r="Z141" s="11" t="str">
        <f aca="false">IF($A141="","",IF($N141&gt;0,IF(ABS($N141-($S141+$T141+$U141))&gt;0.01,1,0),0))</f>
        <v/>
      </c>
      <c r="AA141" s="11" t="str">
        <f aca="false">IF($A141="","",IF($W141&lt;&gt;"OK",1,0))</f>
        <v/>
      </c>
      <c r="AB141" s="11" t="str">
        <f aca="false">IF($A141="","",IF($V141&lt;0,1,0))</f>
        <v/>
      </c>
      <c r="AC141" s="43" t="str">
        <f aca="false">IF($A141="","",MAX(0,$AC140 + N($O141)))</f>
        <v/>
      </c>
      <c r="AD141" s="44" t="str">
        <f aca="false">IF($A141="","",MAX(0,$AD140 + IF(N($O141)&gt;0,$M141,0) - IF(N($O141)&lt;0,MIN($AD140 + IF(N($O141)&gt;0,$M141,0),(-N($O141))*IF(($AC140+MAX(N($O141),0))&gt;0,($AD140 + IF(N($O141)&gt;0,$M141,0))/($AC140+MAX(N($O141),0)),0)),0)))</f>
        <v/>
      </c>
      <c r="AE141" s="45" t="str">
        <f aca="false">IF($A141="","",IF($AC141&gt;0,$AD141/$AC141,""))</f>
        <v/>
      </c>
    </row>
    <row r="142" customFormat="false" ht="15" hidden="false" customHeight="true" outlineLevel="0" collapsed="false">
      <c r="A142" s="36"/>
      <c r="B142" s="37"/>
      <c r="C142" s="37"/>
      <c r="D142" s="37"/>
      <c r="E142" s="37"/>
      <c r="F142" s="37"/>
      <c r="G142" s="38"/>
      <c r="H142" s="38"/>
      <c r="I142" s="38"/>
      <c r="J142" s="39" t="str">
        <f aca="false">IF($A142="","",Controls!$C$12 + SUMIFS('Capital Ledger'!$C$6:$C$405,'Capital Ledger'!$A$6:$A$405,"&lt;="&amp;$A142) + SUM($T$6:T141) - SUM($L$6:L141))</f>
        <v/>
      </c>
      <c r="K142" s="39" t="str">
        <f aca="false">IF($A142="","",MIN($J142,IF(OR($F142="Confirmed bottom",$F142="Major bottom"),Controls!$C$13,IF($F142="RADAR bottom",IF(Controls!$C$16="Yes",Controls!$C$14,0),IF($F142="Weekly boost",Controls!$C$15,0)))))</f>
        <v/>
      </c>
      <c r="L142" s="38"/>
      <c r="M142" s="39" t="str">
        <f aca="false">IF($A142="","",MAX(0,$G142)+MAX(0,$L142))</f>
        <v/>
      </c>
      <c r="N142" s="38"/>
      <c r="O142" s="40"/>
      <c r="P142" s="39" t="str">
        <f aca="false">IF($A142="","",$N142*Controls!$C$21)</f>
        <v/>
      </c>
      <c r="Q142" s="39" t="str">
        <f aca="false">IF($A142="","",$N142*Controls!$C$22)</f>
        <v/>
      </c>
      <c r="R142" s="39" t="str">
        <f aca="false">IF($A142="","",$N142*Controls!$C$23)</f>
        <v/>
      </c>
      <c r="S142" s="38"/>
      <c r="T142" s="38"/>
      <c r="U142" s="38"/>
      <c r="V142" s="39" t="str">
        <f aca="false">IF($A142="","",$J142-$L142+$T142)</f>
        <v/>
      </c>
      <c r="W142" s="41" t="str">
        <f aca="false">IF($A142="","",IF(ABS($G142-($H142+$I142))&lt;0.01,"OK","Check"))</f>
        <v/>
      </c>
      <c r="X142" s="42"/>
      <c r="Y142" s="11" t="str">
        <f aca="false">IF($A142="","",IF($L142&gt;$K142,1,0))</f>
        <v/>
      </c>
      <c r="Z142" s="11" t="str">
        <f aca="false">IF($A142="","",IF($N142&gt;0,IF(ABS($N142-($S142+$T142+$U142))&gt;0.01,1,0),0))</f>
        <v/>
      </c>
      <c r="AA142" s="11" t="str">
        <f aca="false">IF($A142="","",IF($W142&lt;&gt;"OK",1,0))</f>
        <v/>
      </c>
      <c r="AB142" s="11" t="str">
        <f aca="false">IF($A142="","",IF($V142&lt;0,1,0))</f>
        <v/>
      </c>
      <c r="AC142" s="43" t="str">
        <f aca="false">IF($A142="","",MAX(0,$AC141 + N($O142)))</f>
        <v/>
      </c>
      <c r="AD142" s="44" t="str">
        <f aca="false">IF($A142="","",MAX(0,$AD141 + IF(N($O142)&gt;0,$M142,0) - IF(N($O142)&lt;0,MIN($AD141 + IF(N($O142)&gt;0,$M142,0),(-N($O142))*IF(($AC141+MAX(N($O142),0))&gt;0,($AD141 + IF(N($O142)&gt;0,$M142,0))/($AC141+MAX(N($O142),0)),0)),0)))</f>
        <v/>
      </c>
      <c r="AE142" s="45" t="str">
        <f aca="false">IF($A142="","",IF($AC142&gt;0,$AD142/$AC142,""))</f>
        <v/>
      </c>
    </row>
    <row r="143" customFormat="false" ht="15" hidden="false" customHeight="true" outlineLevel="0" collapsed="false">
      <c r="A143" s="46"/>
      <c r="B143" s="47"/>
      <c r="C143" s="47"/>
      <c r="D143" s="47"/>
      <c r="E143" s="47"/>
      <c r="F143" s="47"/>
      <c r="G143" s="48"/>
      <c r="H143" s="48"/>
      <c r="I143" s="48"/>
      <c r="J143" s="49" t="str">
        <f aca="false">IF($A143="","",Controls!$C$12 + SUMIFS('Capital Ledger'!$C$6:$C$405,'Capital Ledger'!$A$6:$A$405,"&lt;="&amp;$A143) + SUM($T$6:T142) - SUM($L$6:L142))</f>
        <v/>
      </c>
      <c r="K143" s="49" t="str">
        <f aca="false">IF($A143="","",MIN($J143,IF(OR($F143="Confirmed bottom",$F143="Major bottom"),Controls!$C$13,IF($F143="RADAR bottom",IF(Controls!$C$16="Yes",Controls!$C$14,0),IF($F143="Weekly boost",Controls!$C$15,0)))))</f>
        <v/>
      </c>
      <c r="L143" s="48"/>
      <c r="M143" s="49" t="str">
        <f aca="false">IF($A143="","",MAX(0,$G143)+MAX(0,$L143))</f>
        <v/>
      </c>
      <c r="N143" s="48"/>
      <c r="O143" s="50"/>
      <c r="P143" s="49" t="str">
        <f aca="false">IF($A143="","",$N143*Controls!$C$21)</f>
        <v/>
      </c>
      <c r="Q143" s="49" t="str">
        <f aca="false">IF($A143="","",$N143*Controls!$C$22)</f>
        <v/>
      </c>
      <c r="R143" s="49" t="str">
        <f aca="false">IF($A143="","",$N143*Controls!$C$23)</f>
        <v/>
      </c>
      <c r="S143" s="48"/>
      <c r="T143" s="48"/>
      <c r="U143" s="48"/>
      <c r="V143" s="49" t="str">
        <f aca="false">IF($A143="","",$J143-$L143+$T143)</f>
        <v/>
      </c>
      <c r="W143" s="51" t="str">
        <f aca="false">IF($A143="","",IF(ABS($G143-($H143+$I143))&lt;0.01,"OK","Check"))</f>
        <v/>
      </c>
      <c r="X143" s="52"/>
      <c r="Y143" s="11" t="str">
        <f aca="false">IF($A143="","",IF($L143&gt;$K143,1,0))</f>
        <v/>
      </c>
      <c r="Z143" s="11" t="str">
        <f aca="false">IF($A143="","",IF($N143&gt;0,IF(ABS($N143-($S143+$T143+$U143))&gt;0.01,1,0),0))</f>
        <v/>
      </c>
      <c r="AA143" s="11" t="str">
        <f aca="false">IF($A143="","",IF($W143&lt;&gt;"OK",1,0))</f>
        <v/>
      </c>
      <c r="AB143" s="11" t="str">
        <f aca="false">IF($A143="","",IF($V143&lt;0,1,0))</f>
        <v/>
      </c>
      <c r="AC143" s="43" t="str">
        <f aca="false">IF($A143="","",MAX(0,$AC142 + N($O143)))</f>
        <v/>
      </c>
      <c r="AD143" s="44" t="str">
        <f aca="false">IF($A143="","",MAX(0,$AD142 + IF(N($O143)&gt;0,$M143,0) - IF(N($O143)&lt;0,MIN($AD142 + IF(N($O143)&gt;0,$M143,0),(-N($O143))*IF(($AC142+MAX(N($O143),0))&gt;0,($AD142 + IF(N($O143)&gt;0,$M143,0))/($AC142+MAX(N($O143),0)),0)),0)))</f>
        <v/>
      </c>
      <c r="AE143" s="45" t="str">
        <f aca="false">IF($A143="","",IF($AC143&gt;0,$AD143/$AC143,""))</f>
        <v/>
      </c>
    </row>
    <row r="144" customFormat="false" ht="15" hidden="false" customHeight="true" outlineLevel="0" collapsed="false">
      <c r="A144" s="36"/>
      <c r="B144" s="37"/>
      <c r="C144" s="37"/>
      <c r="D144" s="37"/>
      <c r="E144" s="37"/>
      <c r="F144" s="37"/>
      <c r="G144" s="38"/>
      <c r="H144" s="38"/>
      <c r="I144" s="38"/>
      <c r="J144" s="39" t="str">
        <f aca="false">IF($A144="","",Controls!$C$12 + SUMIFS('Capital Ledger'!$C$6:$C$405,'Capital Ledger'!$A$6:$A$405,"&lt;="&amp;$A144) + SUM($T$6:T143) - SUM($L$6:L143))</f>
        <v/>
      </c>
      <c r="K144" s="39" t="str">
        <f aca="false">IF($A144="","",MIN($J144,IF(OR($F144="Confirmed bottom",$F144="Major bottom"),Controls!$C$13,IF($F144="RADAR bottom",IF(Controls!$C$16="Yes",Controls!$C$14,0),IF($F144="Weekly boost",Controls!$C$15,0)))))</f>
        <v/>
      </c>
      <c r="L144" s="38"/>
      <c r="M144" s="39" t="str">
        <f aca="false">IF($A144="","",MAX(0,$G144)+MAX(0,$L144))</f>
        <v/>
      </c>
      <c r="N144" s="38"/>
      <c r="O144" s="40"/>
      <c r="P144" s="39" t="str">
        <f aca="false">IF($A144="","",$N144*Controls!$C$21)</f>
        <v/>
      </c>
      <c r="Q144" s="39" t="str">
        <f aca="false">IF($A144="","",$N144*Controls!$C$22)</f>
        <v/>
      </c>
      <c r="R144" s="39" t="str">
        <f aca="false">IF($A144="","",$N144*Controls!$C$23)</f>
        <v/>
      </c>
      <c r="S144" s="38"/>
      <c r="T144" s="38"/>
      <c r="U144" s="38"/>
      <c r="V144" s="39" t="str">
        <f aca="false">IF($A144="","",$J144-$L144+$T144)</f>
        <v/>
      </c>
      <c r="W144" s="41" t="str">
        <f aca="false">IF($A144="","",IF(ABS($G144-($H144+$I144))&lt;0.01,"OK","Check"))</f>
        <v/>
      </c>
      <c r="X144" s="42"/>
      <c r="Y144" s="11" t="str">
        <f aca="false">IF($A144="","",IF($L144&gt;$K144,1,0))</f>
        <v/>
      </c>
      <c r="Z144" s="11" t="str">
        <f aca="false">IF($A144="","",IF($N144&gt;0,IF(ABS($N144-($S144+$T144+$U144))&gt;0.01,1,0),0))</f>
        <v/>
      </c>
      <c r="AA144" s="11" t="str">
        <f aca="false">IF($A144="","",IF($W144&lt;&gt;"OK",1,0))</f>
        <v/>
      </c>
      <c r="AB144" s="11" t="str">
        <f aca="false">IF($A144="","",IF($V144&lt;0,1,0))</f>
        <v/>
      </c>
      <c r="AC144" s="43" t="str">
        <f aca="false">IF($A144="","",MAX(0,$AC143 + N($O144)))</f>
        <v/>
      </c>
      <c r="AD144" s="44" t="str">
        <f aca="false">IF($A144="","",MAX(0,$AD143 + IF(N($O144)&gt;0,$M144,0) - IF(N($O144)&lt;0,MIN($AD143 + IF(N($O144)&gt;0,$M144,0),(-N($O144))*IF(($AC143+MAX(N($O144),0))&gt;0,($AD143 + IF(N($O144)&gt;0,$M144,0))/($AC143+MAX(N($O144),0)),0)),0)))</f>
        <v/>
      </c>
      <c r="AE144" s="45" t="str">
        <f aca="false">IF($A144="","",IF($AC144&gt;0,$AD144/$AC144,""))</f>
        <v/>
      </c>
    </row>
    <row r="145" customFormat="false" ht="15" hidden="false" customHeight="true" outlineLevel="0" collapsed="false">
      <c r="A145" s="46"/>
      <c r="B145" s="47"/>
      <c r="C145" s="47"/>
      <c r="D145" s="47"/>
      <c r="E145" s="47"/>
      <c r="F145" s="47"/>
      <c r="G145" s="48"/>
      <c r="H145" s="48"/>
      <c r="I145" s="48"/>
      <c r="J145" s="49" t="str">
        <f aca="false">IF($A145="","",Controls!$C$12 + SUMIFS('Capital Ledger'!$C$6:$C$405,'Capital Ledger'!$A$6:$A$405,"&lt;="&amp;$A145) + SUM($T$6:T144) - SUM($L$6:L144))</f>
        <v/>
      </c>
      <c r="K145" s="49" t="str">
        <f aca="false">IF($A145="","",MIN($J145,IF(OR($F145="Confirmed bottom",$F145="Major bottom"),Controls!$C$13,IF($F145="RADAR bottom",IF(Controls!$C$16="Yes",Controls!$C$14,0),IF($F145="Weekly boost",Controls!$C$15,0)))))</f>
        <v/>
      </c>
      <c r="L145" s="48"/>
      <c r="M145" s="49" t="str">
        <f aca="false">IF($A145="","",MAX(0,$G145)+MAX(0,$L145))</f>
        <v/>
      </c>
      <c r="N145" s="48"/>
      <c r="O145" s="50"/>
      <c r="P145" s="49" t="str">
        <f aca="false">IF($A145="","",$N145*Controls!$C$21)</f>
        <v/>
      </c>
      <c r="Q145" s="49" t="str">
        <f aca="false">IF($A145="","",$N145*Controls!$C$22)</f>
        <v/>
      </c>
      <c r="R145" s="49" t="str">
        <f aca="false">IF($A145="","",$N145*Controls!$C$23)</f>
        <v/>
      </c>
      <c r="S145" s="48"/>
      <c r="T145" s="48"/>
      <c r="U145" s="48"/>
      <c r="V145" s="49" t="str">
        <f aca="false">IF($A145="","",$J145-$L145+$T145)</f>
        <v/>
      </c>
      <c r="W145" s="51" t="str">
        <f aca="false">IF($A145="","",IF(ABS($G145-($H145+$I145))&lt;0.01,"OK","Check"))</f>
        <v/>
      </c>
      <c r="X145" s="52"/>
      <c r="Y145" s="11" t="str">
        <f aca="false">IF($A145="","",IF($L145&gt;$K145,1,0))</f>
        <v/>
      </c>
      <c r="Z145" s="11" t="str">
        <f aca="false">IF($A145="","",IF($N145&gt;0,IF(ABS($N145-($S145+$T145+$U145))&gt;0.01,1,0),0))</f>
        <v/>
      </c>
      <c r="AA145" s="11" t="str">
        <f aca="false">IF($A145="","",IF($W145&lt;&gt;"OK",1,0))</f>
        <v/>
      </c>
      <c r="AB145" s="11" t="str">
        <f aca="false">IF($A145="","",IF($V145&lt;0,1,0))</f>
        <v/>
      </c>
      <c r="AC145" s="43" t="str">
        <f aca="false">IF($A145="","",MAX(0,$AC144 + N($O145)))</f>
        <v/>
      </c>
      <c r="AD145" s="44" t="str">
        <f aca="false">IF($A145="","",MAX(0,$AD144 + IF(N($O145)&gt;0,$M145,0) - IF(N($O145)&lt;0,MIN($AD144 + IF(N($O145)&gt;0,$M145,0),(-N($O145))*IF(($AC144+MAX(N($O145),0))&gt;0,($AD144 + IF(N($O145)&gt;0,$M145,0))/($AC144+MAX(N($O145),0)),0)),0)))</f>
        <v/>
      </c>
      <c r="AE145" s="45" t="str">
        <f aca="false">IF($A145="","",IF($AC145&gt;0,$AD145/$AC145,""))</f>
        <v/>
      </c>
    </row>
    <row r="146" customFormat="false" ht="15" hidden="false" customHeight="true" outlineLevel="0" collapsed="false">
      <c r="A146" s="36"/>
      <c r="B146" s="37"/>
      <c r="C146" s="37"/>
      <c r="D146" s="37"/>
      <c r="E146" s="37"/>
      <c r="F146" s="37"/>
      <c r="G146" s="38"/>
      <c r="H146" s="38"/>
      <c r="I146" s="38"/>
      <c r="J146" s="39" t="str">
        <f aca="false">IF($A146="","",Controls!$C$12 + SUMIFS('Capital Ledger'!$C$6:$C$405,'Capital Ledger'!$A$6:$A$405,"&lt;="&amp;$A146) + SUM($T$6:T145) - SUM($L$6:L145))</f>
        <v/>
      </c>
      <c r="K146" s="39" t="str">
        <f aca="false">IF($A146="","",MIN($J146,IF(OR($F146="Confirmed bottom",$F146="Major bottom"),Controls!$C$13,IF($F146="RADAR bottom",IF(Controls!$C$16="Yes",Controls!$C$14,0),IF($F146="Weekly boost",Controls!$C$15,0)))))</f>
        <v/>
      </c>
      <c r="L146" s="38"/>
      <c r="M146" s="39" t="str">
        <f aca="false">IF($A146="","",MAX(0,$G146)+MAX(0,$L146))</f>
        <v/>
      </c>
      <c r="N146" s="38"/>
      <c r="O146" s="40"/>
      <c r="P146" s="39" t="str">
        <f aca="false">IF($A146="","",$N146*Controls!$C$21)</f>
        <v/>
      </c>
      <c r="Q146" s="39" t="str">
        <f aca="false">IF($A146="","",$N146*Controls!$C$22)</f>
        <v/>
      </c>
      <c r="R146" s="39" t="str">
        <f aca="false">IF($A146="","",$N146*Controls!$C$23)</f>
        <v/>
      </c>
      <c r="S146" s="38"/>
      <c r="T146" s="38"/>
      <c r="U146" s="38"/>
      <c r="V146" s="39" t="str">
        <f aca="false">IF($A146="","",$J146-$L146+$T146)</f>
        <v/>
      </c>
      <c r="W146" s="41" t="str">
        <f aca="false">IF($A146="","",IF(ABS($G146-($H146+$I146))&lt;0.01,"OK","Check"))</f>
        <v/>
      </c>
      <c r="X146" s="42"/>
      <c r="Y146" s="11" t="str">
        <f aca="false">IF($A146="","",IF($L146&gt;$K146,1,0))</f>
        <v/>
      </c>
      <c r="Z146" s="11" t="str">
        <f aca="false">IF($A146="","",IF($N146&gt;0,IF(ABS($N146-($S146+$T146+$U146))&gt;0.01,1,0),0))</f>
        <v/>
      </c>
      <c r="AA146" s="11" t="str">
        <f aca="false">IF($A146="","",IF($W146&lt;&gt;"OK",1,0))</f>
        <v/>
      </c>
      <c r="AB146" s="11" t="str">
        <f aca="false">IF($A146="","",IF($V146&lt;0,1,0))</f>
        <v/>
      </c>
      <c r="AC146" s="43" t="str">
        <f aca="false">IF($A146="","",MAX(0,$AC145 + N($O146)))</f>
        <v/>
      </c>
      <c r="AD146" s="44" t="str">
        <f aca="false">IF($A146="","",MAX(0,$AD145 + IF(N($O146)&gt;0,$M146,0) - IF(N($O146)&lt;0,MIN($AD145 + IF(N($O146)&gt;0,$M146,0),(-N($O146))*IF(($AC145+MAX(N($O146),0))&gt;0,($AD145 + IF(N($O146)&gt;0,$M146,0))/($AC145+MAX(N($O146),0)),0)),0)))</f>
        <v/>
      </c>
      <c r="AE146" s="45" t="str">
        <f aca="false">IF($A146="","",IF($AC146&gt;0,$AD146/$AC146,""))</f>
        <v/>
      </c>
    </row>
    <row r="147" customFormat="false" ht="15" hidden="false" customHeight="true" outlineLevel="0" collapsed="false">
      <c r="A147" s="46"/>
      <c r="B147" s="47"/>
      <c r="C147" s="47"/>
      <c r="D147" s="47"/>
      <c r="E147" s="47"/>
      <c r="F147" s="47"/>
      <c r="G147" s="48"/>
      <c r="H147" s="48"/>
      <c r="I147" s="48"/>
      <c r="J147" s="49" t="str">
        <f aca="false">IF($A147="","",Controls!$C$12 + SUMIFS('Capital Ledger'!$C$6:$C$405,'Capital Ledger'!$A$6:$A$405,"&lt;="&amp;$A147) + SUM($T$6:T146) - SUM($L$6:L146))</f>
        <v/>
      </c>
      <c r="K147" s="49" t="str">
        <f aca="false">IF($A147="","",MIN($J147,IF(OR($F147="Confirmed bottom",$F147="Major bottom"),Controls!$C$13,IF($F147="RADAR bottom",IF(Controls!$C$16="Yes",Controls!$C$14,0),IF($F147="Weekly boost",Controls!$C$15,0)))))</f>
        <v/>
      </c>
      <c r="L147" s="48"/>
      <c r="M147" s="49" t="str">
        <f aca="false">IF($A147="","",MAX(0,$G147)+MAX(0,$L147))</f>
        <v/>
      </c>
      <c r="N147" s="48"/>
      <c r="O147" s="50"/>
      <c r="P147" s="49" t="str">
        <f aca="false">IF($A147="","",$N147*Controls!$C$21)</f>
        <v/>
      </c>
      <c r="Q147" s="49" t="str">
        <f aca="false">IF($A147="","",$N147*Controls!$C$22)</f>
        <v/>
      </c>
      <c r="R147" s="49" t="str">
        <f aca="false">IF($A147="","",$N147*Controls!$C$23)</f>
        <v/>
      </c>
      <c r="S147" s="48"/>
      <c r="T147" s="48"/>
      <c r="U147" s="48"/>
      <c r="V147" s="49" t="str">
        <f aca="false">IF($A147="","",$J147-$L147+$T147)</f>
        <v/>
      </c>
      <c r="W147" s="51" t="str">
        <f aca="false">IF($A147="","",IF(ABS($G147-($H147+$I147))&lt;0.01,"OK","Check"))</f>
        <v/>
      </c>
      <c r="X147" s="52"/>
      <c r="Y147" s="11" t="str">
        <f aca="false">IF($A147="","",IF($L147&gt;$K147,1,0))</f>
        <v/>
      </c>
      <c r="Z147" s="11" t="str">
        <f aca="false">IF($A147="","",IF($N147&gt;0,IF(ABS($N147-($S147+$T147+$U147))&gt;0.01,1,0),0))</f>
        <v/>
      </c>
      <c r="AA147" s="11" t="str">
        <f aca="false">IF($A147="","",IF($W147&lt;&gt;"OK",1,0))</f>
        <v/>
      </c>
      <c r="AB147" s="11" t="str">
        <f aca="false">IF($A147="","",IF($V147&lt;0,1,0))</f>
        <v/>
      </c>
      <c r="AC147" s="43" t="str">
        <f aca="false">IF($A147="","",MAX(0,$AC146 + N($O147)))</f>
        <v/>
      </c>
      <c r="AD147" s="44" t="str">
        <f aca="false">IF($A147="","",MAX(0,$AD146 + IF(N($O147)&gt;0,$M147,0) - IF(N($O147)&lt;0,MIN($AD146 + IF(N($O147)&gt;0,$M147,0),(-N($O147))*IF(($AC146+MAX(N($O147),0))&gt;0,($AD146 + IF(N($O147)&gt;0,$M147,0))/($AC146+MAX(N($O147),0)),0)),0)))</f>
        <v/>
      </c>
      <c r="AE147" s="45" t="str">
        <f aca="false">IF($A147="","",IF($AC147&gt;0,$AD147/$AC147,""))</f>
        <v/>
      </c>
    </row>
    <row r="148" customFormat="false" ht="15" hidden="false" customHeight="true" outlineLevel="0" collapsed="false">
      <c r="A148" s="36"/>
      <c r="B148" s="37"/>
      <c r="C148" s="37"/>
      <c r="D148" s="37"/>
      <c r="E148" s="37"/>
      <c r="F148" s="37"/>
      <c r="G148" s="38"/>
      <c r="H148" s="38"/>
      <c r="I148" s="38"/>
      <c r="J148" s="39" t="str">
        <f aca="false">IF($A148="","",Controls!$C$12 + SUMIFS('Capital Ledger'!$C$6:$C$405,'Capital Ledger'!$A$6:$A$405,"&lt;="&amp;$A148) + SUM($T$6:T147) - SUM($L$6:L147))</f>
        <v/>
      </c>
      <c r="K148" s="39" t="str">
        <f aca="false">IF($A148="","",MIN($J148,IF(OR($F148="Confirmed bottom",$F148="Major bottom"),Controls!$C$13,IF($F148="RADAR bottom",IF(Controls!$C$16="Yes",Controls!$C$14,0),IF($F148="Weekly boost",Controls!$C$15,0)))))</f>
        <v/>
      </c>
      <c r="L148" s="38"/>
      <c r="M148" s="39" t="str">
        <f aca="false">IF($A148="","",MAX(0,$G148)+MAX(0,$L148))</f>
        <v/>
      </c>
      <c r="N148" s="38"/>
      <c r="O148" s="40"/>
      <c r="P148" s="39" t="str">
        <f aca="false">IF($A148="","",$N148*Controls!$C$21)</f>
        <v/>
      </c>
      <c r="Q148" s="39" t="str">
        <f aca="false">IF($A148="","",$N148*Controls!$C$22)</f>
        <v/>
      </c>
      <c r="R148" s="39" t="str">
        <f aca="false">IF($A148="","",$N148*Controls!$C$23)</f>
        <v/>
      </c>
      <c r="S148" s="38"/>
      <c r="T148" s="38"/>
      <c r="U148" s="38"/>
      <c r="V148" s="39" t="str">
        <f aca="false">IF($A148="","",$J148-$L148+$T148)</f>
        <v/>
      </c>
      <c r="W148" s="41" t="str">
        <f aca="false">IF($A148="","",IF(ABS($G148-($H148+$I148))&lt;0.01,"OK","Check"))</f>
        <v/>
      </c>
      <c r="X148" s="42"/>
      <c r="Y148" s="11" t="str">
        <f aca="false">IF($A148="","",IF($L148&gt;$K148,1,0))</f>
        <v/>
      </c>
      <c r="Z148" s="11" t="str">
        <f aca="false">IF($A148="","",IF($N148&gt;0,IF(ABS($N148-($S148+$T148+$U148))&gt;0.01,1,0),0))</f>
        <v/>
      </c>
      <c r="AA148" s="11" t="str">
        <f aca="false">IF($A148="","",IF($W148&lt;&gt;"OK",1,0))</f>
        <v/>
      </c>
      <c r="AB148" s="11" t="str">
        <f aca="false">IF($A148="","",IF($V148&lt;0,1,0))</f>
        <v/>
      </c>
      <c r="AC148" s="43" t="str">
        <f aca="false">IF($A148="","",MAX(0,$AC147 + N($O148)))</f>
        <v/>
      </c>
      <c r="AD148" s="44" t="str">
        <f aca="false">IF($A148="","",MAX(0,$AD147 + IF(N($O148)&gt;0,$M148,0) - IF(N($O148)&lt;0,MIN($AD147 + IF(N($O148)&gt;0,$M148,0),(-N($O148))*IF(($AC147+MAX(N($O148),0))&gt;0,($AD147 + IF(N($O148)&gt;0,$M148,0))/($AC147+MAX(N($O148),0)),0)),0)))</f>
        <v/>
      </c>
      <c r="AE148" s="45" t="str">
        <f aca="false">IF($A148="","",IF($AC148&gt;0,$AD148/$AC148,""))</f>
        <v/>
      </c>
    </row>
    <row r="149" customFormat="false" ht="15" hidden="false" customHeight="true" outlineLevel="0" collapsed="false">
      <c r="A149" s="46"/>
      <c r="B149" s="47"/>
      <c r="C149" s="47"/>
      <c r="D149" s="47"/>
      <c r="E149" s="47"/>
      <c r="F149" s="47"/>
      <c r="G149" s="48"/>
      <c r="H149" s="48"/>
      <c r="I149" s="48"/>
      <c r="J149" s="49" t="str">
        <f aca="false">IF($A149="","",Controls!$C$12 + SUMIFS('Capital Ledger'!$C$6:$C$405,'Capital Ledger'!$A$6:$A$405,"&lt;="&amp;$A149) + SUM($T$6:T148) - SUM($L$6:L148))</f>
        <v/>
      </c>
      <c r="K149" s="49" t="str">
        <f aca="false">IF($A149="","",MIN($J149,IF(OR($F149="Confirmed bottom",$F149="Major bottom"),Controls!$C$13,IF($F149="RADAR bottom",IF(Controls!$C$16="Yes",Controls!$C$14,0),IF($F149="Weekly boost",Controls!$C$15,0)))))</f>
        <v/>
      </c>
      <c r="L149" s="48"/>
      <c r="M149" s="49" t="str">
        <f aca="false">IF($A149="","",MAX(0,$G149)+MAX(0,$L149))</f>
        <v/>
      </c>
      <c r="N149" s="48"/>
      <c r="O149" s="50"/>
      <c r="P149" s="49" t="str">
        <f aca="false">IF($A149="","",$N149*Controls!$C$21)</f>
        <v/>
      </c>
      <c r="Q149" s="49" t="str">
        <f aca="false">IF($A149="","",$N149*Controls!$C$22)</f>
        <v/>
      </c>
      <c r="R149" s="49" t="str">
        <f aca="false">IF($A149="","",$N149*Controls!$C$23)</f>
        <v/>
      </c>
      <c r="S149" s="48"/>
      <c r="T149" s="48"/>
      <c r="U149" s="48"/>
      <c r="V149" s="49" t="str">
        <f aca="false">IF($A149="","",$J149-$L149+$T149)</f>
        <v/>
      </c>
      <c r="W149" s="51" t="str">
        <f aca="false">IF($A149="","",IF(ABS($G149-($H149+$I149))&lt;0.01,"OK","Check"))</f>
        <v/>
      </c>
      <c r="X149" s="52"/>
      <c r="Y149" s="11" t="str">
        <f aca="false">IF($A149="","",IF($L149&gt;$K149,1,0))</f>
        <v/>
      </c>
      <c r="Z149" s="11" t="str">
        <f aca="false">IF($A149="","",IF($N149&gt;0,IF(ABS($N149-($S149+$T149+$U149))&gt;0.01,1,0),0))</f>
        <v/>
      </c>
      <c r="AA149" s="11" t="str">
        <f aca="false">IF($A149="","",IF($W149&lt;&gt;"OK",1,0))</f>
        <v/>
      </c>
      <c r="AB149" s="11" t="str">
        <f aca="false">IF($A149="","",IF($V149&lt;0,1,0))</f>
        <v/>
      </c>
      <c r="AC149" s="43" t="str">
        <f aca="false">IF($A149="","",MAX(0,$AC148 + N($O149)))</f>
        <v/>
      </c>
      <c r="AD149" s="44" t="str">
        <f aca="false">IF($A149="","",MAX(0,$AD148 + IF(N($O149)&gt;0,$M149,0) - IF(N($O149)&lt;0,MIN($AD148 + IF(N($O149)&gt;0,$M149,0),(-N($O149))*IF(($AC148+MAX(N($O149),0))&gt;0,($AD148 + IF(N($O149)&gt;0,$M149,0))/($AC148+MAX(N($O149),0)),0)),0)))</f>
        <v/>
      </c>
      <c r="AE149" s="45" t="str">
        <f aca="false">IF($A149="","",IF($AC149&gt;0,$AD149/$AC149,""))</f>
        <v/>
      </c>
    </row>
    <row r="150" customFormat="false" ht="15" hidden="false" customHeight="true" outlineLevel="0" collapsed="false">
      <c r="A150" s="36"/>
      <c r="B150" s="37"/>
      <c r="C150" s="37"/>
      <c r="D150" s="37"/>
      <c r="E150" s="37"/>
      <c r="F150" s="37"/>
      <c r="G150" s="38"/>
      <c r="H150" s="38"/>
      <c r="I150" s="38"/>
      <c r="J150" s="39" t="str">
        <f aca="false">IF($A150="","",Controls!$C$12 + SUMIFS('Capital Ledger'!$C$6:$C$405,'Capital Ledger'!$A$6:$A$405,"&lt;="&amp;$A150) + SUM($T$6:T149) - SUM($L$6:L149))</f>
        <v/>
      </c>
      <c r="K150" s="39" t="str">
        <f aca="false">IF($A150="","",MIN($J150,IF(OR($F150="Confirmed bottom",$F150="Major bottom"),Controls!$C$13,IF($F150="RADAR bottom",IF(Controls!$C$16="Yes",Controls!$C$14,0),IF($F150="Weekly boost",Controls!$C$15,0)))))</f>
        <v/>
      </c>
      <c r="L150" s="38"/>
      <c r="M150" s="39" t="str">
        <f aca="false">IF($A150="","",MAX(0,$G150)+MAX(0,$L150))</f>
        <v/>
      </c>
      <c r="N150" s="38"/>
      <c r="O150" s="40"/>
      <c r="P150" s="39" t="str">
        <f aca="false">IF($A150="","",$N150*Controls!$C$21)</f>
        <v/>
      </c>
      <c r="Q150" s="39" t="str">
        <f aca="false">IF($A150="","",$N150*Controls!$C$22)</f>
        <v/>
      </c>
      <c r="R150" s="39" t="str">
        <f aca="false">IF($A150="","",$N150*Controls!$C$23)</f>
        <v/>
      </c>
      <c r="S150" s="38"/>
      <c r="T150" s="38"/>
      <c r="U150" s="38"/>
      <c r="V150" s="39" t="str">
        <f aca="false">IF($A150="","",$J150-$L150+$T150)</f>
        <v/>
      </c>
      <c r="W150" s="41" t="str">
        <f aca="false">IF($A150="","",IF(ABS($G150-($H150+$I150))&lt;0.01,"OK","Check"))</f>
        <v/>
      </c>
      <c r="X150" s="42"/>
      <c r="Y150" s="11" t="str">
        <f aca="false">IF($A150="","",IF($L150&gt;$K150,1,0))</f>
        <v/>
      </c>
      <c r="Z150" s="11" t="str">
        <f aca="false">IF($A150="","",IF($N150&gt;0,IF(ABS($N150-($S150+$T150+$U150))&gt;0.01,1,0),0))</f>
        <v/>
      </c>
      <c r="AA150" s="11" t="str">
        <f aca="false">IF($A150="","",IF($W150&lt;&gt;"OK",1,0))</f>
        <v/>
      </c>
      <c r="AB150" s="11" t="str">
        <f aca="false">IF($A150="","",IF($V150&lt;0,1,0))</f>
        <v/>
      </c>
      <c r="AC150" s="43" t="str">
        <f aca="false">IF($A150="","",MAX(0,$AC149 + N($O150)))</f>
        <v/>
      </c>
      <c r="AD150" s="44" t="str">
        <f aca="false">IF($A150="","",MAX(0,$AD149 + IF(N($O150)&gt;0,$M150,0) - IF(N($O150)&lt;0,MIN($AD149 + IF(N($O150)&gt;0,$M150,0),(-N($O150))*IF(($AC149+MAX(N($O150),0))&gt;0,($AD149 + IF(N($O150)&gt;0,$M150,0))/($AC149+MAX(N($O150),0)),0)),0)))</f>
        <v/>
      </c>
      <c r="AE150" s="45" t="str">
        <f aca="false">IF($A150="","",IF($AC150&gt;0,$AD150/$AC150,""))</f>
        <v/>
      </c>
    </row>
    <row r="151" customFormat="false" ht="15" hidden="false" customHeight="true" outlineLevel="0" collapsed="false">
      <c r="A151" s="46"/>
      <c r="B151" s="47"/>
      <c r="C151" s="47"/>
      <c r="D151" s="47"/>
      <c r="E151" s="47"/>
      <c r="F151" s="47"/>
      <c r="G151" s="48"/>
      <c r="H151" s="48"/>
      <c r="I151" s="48"/>
      <c r="J151" s="49" t="str">
        <f aca="false">IF($A151="","",Controls!$C$12 + SUMIFS('Capital Ledger'!$C$6:$C$405,'Capital Ledger'!$A$6:$A$405,"&lt;="&amp;$A151) + SUM($T$6:T150) - SUM($L$6:L150))</f>
        <v/>
      </c>
      <c r="K151" s="49" t="str">
        <f aca="false">IF($A151="","",MIN($J151,IF(OR($F151="Confirmed bottom",$F151="Major bottom"),Controls!$C$13,IF($F151="RADAR bottom",IF(Controls!$C$16="Yes",Controls!$C$14,0),IF($F151="Weekly boost",Controls!$C$15,0)))))</f>
        <v/>
      </c>
      <c r="L151" s="48"/>
      <c r="M151" s="49" t="str">
        <f aca="false">IF($A151="","",MAX(0,$G151)+MAX(0,$L151))</f>
        <v/>
      </c>
      <c r="N151" s="48"/>
      <c r="O151" s="50"/>
      <c r="P151" s="49" t="str">
        <f aca="false">IF($A151="","",$N151*Controls!$C$21)</f>
        <v/>
      </c>
      <c r="Q151" s="49" t="str">
        <f aca="false">IF($A151="","",$N151*Controls!$C$22)</f>
        <v/>
      </c>
      <c r="R151" s="49" t="str">
        <f aca="false">IF($A151="","",$N151*Controls!$C$23)</f>
        <v/>
      </c>
      <c r="S151" s="48"/>
      <c r="T151" s="48"/>
      <c r="U151" s="48"/>
      <c r="V151" s="49" t="str">
        <f aca="false">IF($A151="","",$J151-$L151+$T151)</f>
        <v/>
      </c>
      <c r="W151" s="51" t="str">
        <f aca="false">IF($A151="","",IF(ABS($G151-($H151+$I151))&lt;0.01,"OK","Check"))</f>
        <v/>
      </c>
      <c r="X151" s="52"/>
      <c r="Y151" s="11" t="str">
        <f aca="false">IF($A151="","",IF($L151&gt;$K151,1,0))</f>
        <v/>
      </c>
      <c r="Z151" s="11" t="str">
        <f aca="false">IF($A151="","",IF($N151&gt;0,IF(ABS($N151-($S151+$T151+$U151))&gt;0.01,1,0),0))</f>
        <v/>
      </c>
      <c r="AA151" s="11" t="str">
        <f aca="false">IF($A151="","",IF($W151&lt;&gt;"OK",1,0))</f>
        <v/>
      </c>
      <c r="AB151" s="11" t="str">
        <f aca="false">IF($A151="","",IF($V151&lt;0,1,0))</f>
        <v/>
      </c>
      <c r="AC151" s="43" t="str">
        <f aca="false">IF($A151="","",MAX(0,$AC150 + N($O151)))</f>
        <v/>
      </c>
      <c r="AD151" s="44" t="str">
        <f aca="false">IF($A151="","",MAX(0,$AD150 + IF(N($O151)&gt;0,$M151,0) - IF(N($O151)&lt;0,MIN($AD150 + IF(N($O151)&gt;0,$M151,0),(-N($O151))*IF(($AC150+MAX(N($O151),0))&gt;0,($AD150 + IF(N($O151)&gt;0,$M151,0))/($AC150+MAX(N($O151),0)),0)),0)))</f>
        <v/>
      </c>
      <c r="AE151" s="45" t="str">
        <f aca="false">IF($A151="","",IF($AC151&gt;0,$AD151/$AC151,""))</f>
        <v/>
      </c>
    </row>
    <row r="152" customFormat="false" ht="15" hidden="false" customHeight="true" outlineLevel="0" collapsed="false">
      <c r="A152" s="36"/>
      <c r="B152" s="37"/>
      <c r="C152" s="37"/>
      <c r="D152" s="37"/>
      <c r="E152" s="37"/>
      <c r="F152" s="37"/>
      <c r="G152" s="38"/>
      <c r="H152" s="38"/>
      <c r="I152" s="38"/>
      <c r="J152" s="39" t="str">
        <f aca="false">IF($A152="","",Controls!$C$12 + SUMIFS('Capital Ledger'!$C$6:$C$405,'Capital Ledger'!$A$6:$A$405,"&lt;="&amp;$A152) + SUM($T$6:T151) - SUM($L$6:L151))</f>
        <v/>
      </c>
      <c r="K152" s="39" t="str">
        <f aca="false">IF($A152="","",MIN($J152,IF(OR($F152="Confirmed bottom",$F152="Major bottom"),Controls!$C$13,IF($F152="RADAR bottom",IF(Controls!$C$16="Yes",Controls!$C$14,0),IF($F152="Weekly boost",Controls!$C$15,0)))))</f>
        <v/>
      </c>
      <c r="L152" s="38"/>
      <c r="M152" s="39" t="str">
        <f aca="false">IF($A152="","",MAX(0,$G152)+MAX(0,$L152))</f>
        <v/>
      </c>
      <c r="N152" s="38"/>
      <c r="O152" s="40"/>
      <c r="P152" s="39" t="str">
        <f aca="false">IF($A152="","",$N152*Controls!$C$21)</f>
        <v/>
      </c>
      <c r="Q152" s="39" t="str">
        <f aca="false">IF($A152="","",$N152*Controls!$C$22)</f>
        <v/>
      </c>
      <c r="R152" s="39" t="str">
        <f aca="false">IF($A152="","",$N152*Controls!$C$23)</f>
        <v/>
      </c>
      <c r="S152" s="38"/>
      <c r="T152" s="38"/>
      <c r="U152" s="38"/>
      <c r="V152" s="39" t="str">
        <f aca="false">IF($A152="","",$J152-$L152+$T152)</f>
        <v/>
      </c>
      <c r="W152" s="41" t="str">
        <f aca="false">IF($A152="","",IF(ABS($G152-($H152+$I152))&lt;0.01,"OK","Check"))</f>
        <v/>
      </c>
      <c r="X152" s="42"/>
      <c r="Y152" s="11" t="str">
        <f aca="false">IF($A152="","",IF($L152&gt;$K152,1,0))</f>
        <v/>
      </c>
      <c r="Z152" s="11" t="str">
        <f aca="false">IF($A152="","",IF($N152&gt;0,IF(ABS($N152-($S152+$T152+$U152))&gt;0.01,1,0),0))</f>
        <v/>
      </c>
      <c r="AA152" s="11" t="str">
        <f aca="false">IF($A152="","",IF($W152&lt;&gt;"OK",1,0))</f>
        <v/>
      </c>
      <c r="AB152" s="11" t="str">
        <f aca="false">IF($A152="","",IF($V152&lt;0,1,0))</f>
        <v/>
      </c>
      <c r="AC152" s="43" t="str">
        <f aca="false">IF($A152="","",MAX(0,$AC151 + N($O152)))</f>
        <v/>
      </c>
      <c r="AD152" s="44" t="str">
        <f aca="false">IF($A152="","",MAX(0,$AD151 + IF(N($O152)&gt;0,$M152,0) - IF(N($O152)&lt;0,MIN($AD151 + IF(N($O152)&gt;0,$M152,0),(-N($O152))*IF(($AC151+MAX(N($O152),0))&gt;0,($AD151 + IF(N($O152)&gt;0,$M152,0))/($AC151+MAX(N($O152),0)),0)),0)))</f>
        <v/>
      </c>
      <c r="AE152" s="45" t="str">
        <f aca="false">IF($A152="","",IF($AC152&gt;0,$AD152/$AC152,""))</f>
        <v/>
      </c>
    </row>
    <row r="153" customFormat="false" ht="15" hidden="false" customHeight="true" outlineLevel="0" collapsed="false">
      <c r="A153" s="46"/>
      <c r="B153" s="47"/>
      <c r="C153" s="47"/>
      <c r="D153" s="47"/>
      <c r="E153" s="47"/>
      <c r="F153" s="47"/>
      <c r="G153" s="48"/>
      <c r="H153" s="48"/>
      <c r="I153" s="48"/>
      <c r="J153" s="49" t="str">
        <f aca="false">IF($A153="","",Controls!$C$12 + SUMIFS('Capital Ledger'!$C$6:$C$405,'Capital Ledger'!$A$6:$A$405,"&lt;="&amp;$A153) + SUM($T$6:T152) - SUM($L$6:L152))</f>
        <v/>
      </c>
      <c r="K153" s="49" t="str">
        <f aca="false">IF($A153="","",MIN($J153,IF(OR($F153="Confirmed bottom",$F153="Major bottom"),Controls!$C$13,IF($F153="RADAR bottom",IF(Controls!$C$16="Yes",Controls!$C$14,0),IF($F153="Weekly boost",Controls!$C$15,0)))))</f>
        <v/>
      </c>
      <c r="L153" s="48"/>
      <c r="M153" s="49" t="str">
        <f aca="false">IF($A153="","",MAX(0,$G153)+MAX(0,$L153))</f>
        <v/>
      </c>
      <c r="N153" s="48"/>
      <c r="O153" s="50"/>
      <c r="P153" s="49" t="str">
        <f aca="false">IF($A153="","",$N153*Controls!$C$21)</f>
        <v/>
      </c>
      <c r="Q153" s="49" t="str">
        <f aca="false">IF($A153="","",$N153*Controls!$C$22)</f>
        <v/>
      </c>
      <c r="R153" s="49" t="str">
        <f aca="false">IF($A153="","",$N153*Controls!$C$23)</f>
        <v/>
      </c>
      <c r="S153" s="48"/>
      <c r="T153" s="48"/>
      <c r="U153" s="48"/>
      <c r="V153" s="49" t="str">
        <f aca="false">IF($A153="","",$J153-$L153+$T153)</f>
        <v/>
      </c>
      <c r="W153" s="51" t="str">
        <f aca="false">IF($A153="","",IF(ABS($G153-($H153+$I153))&lt;0.01,"OK","Check"))</f>
        <v/>
      </c>
      <c r="X153" s="52"/>
      <c r="Y153" s="11" t="str">
        <f aca="false">IF($A153="","",IF($L153&gt;$K153,1,0))</f>
        <v/>
      </c>
      <c r="Z153" s="11" t="str">
        <f aca="false">IF($A153="","",IF($N153&gt;0,IF(ABS($N153-($S153+$T153+$U153))&gt;0.01,1,0),0))</f>
        <v/>
      </c>
      <c r="AA153" s="11" t="str">
        <f aca="false">IF($A153="","",IF($W153&lt;&gt;"OK",1,0))</f>
        <v/>
      </c>
      <c r="AB153" s="11" t="str">
        <f aca="false">IF($A153="","",IF($V153&lt;0,1,0))</f>
        <v/>
      </c>
      <c r="AC153" s="43" t="str">
        <f aca="false">IF($A153="","",MAX(0,$AC152 + N($O153)))</f>
        <v/>
      </c>
      <c r="AD153" s="44" t="str">
        <f aca="false">IF($A153="","",MAX(0,$AD152 + IF(N($O153)&gt;0,$M153,0) - IF(N($O153)&lt;0,MIN($AD152 + IF(N($O153)&gt;0,$M153,0),(-N($O153))*IF(($AC152+MAX(N($O153),0))&gt;0,($AD152 + IF(N($O153)&gt;0,$M153,0))/($AC152+MAX(N($O153),0)),0)),0)))</f>
        <v/>
      </c>
      <c r="AE153" s="45" t="str">
        <f aca="false">IF($A153="","",IF($AC153&gt;0,$AD153/$AC153,""))</f>
        <v/>
      </c>
    </row>
    <row r="154" customFormat="false" ht="15" hidden="false" customHeight="true" outlineLevel="0" collapsed="false">
      <c r="A154" s="36"/>
      <c r="B154" s="37"/>
      <c r="C154" s="37"/>
      <c r="D154" s="37"/>
      <c r="E154" s="37"/>
      <c r="F154" s="37"/>
      <c r="G154" s="38"/>
      <c r="H154" s="38"/>
      <c r="I154" s="38"/>
      <c r="J154" s="39" t="str">
        <f aca="false">IF($A154="","",Controls!$C$12 + SUMIFS('Capital Ledger'!$C$6:$C$405,'Capital Ledger'!$A$6:$A$405,"&lt;="&amp;$A154) + SUM($T$6:T153) - SUM($L$6:L153))</f>
        <v/>
      </c>
      <c r="K154" s="39" t="str">
        <f aca="false">IF($A154="","",MIN($J154,IF(OR($F154="Confirmed bottom",$F154="Major bottom"),Controls!$C$13,IF($F154="RADAR bottom",IF(Controls!$C$16="Yes",Controls!$C$14,0),IF($F154="Weekly boost",Controls!$C$15,0)))))</f>
        <v/>
      </c>
      <c r="L154" s="38"/>
      <c r="M154" s="39" t="str">
        <f aca="false">IF($A154="","",MAX(0,$G154)+MAX(0,$L154))</f>
        <v/>
      </c>
      <c r="N154" s="38"/>
      <c r="O154" s="40"/>
      <c r="P154" s="39" t="str">
        <f aca="false">IF($A154="","",$N154*Controls!$C$21)</f>
        <v/>
      </c>
      <c r="Q154" s="39" t="str">
        <f aca="false">IF($A154="","",$N154*Controls!$C$22)</f>
        <v/>
      </c>
      <c r="R154" s="39" t="str">
        <f aca="false">IF($A154="","",$N154*Controls!$C$23)</f>
        <v/>
      </c>
      <c r="S154" s="38"/>
      <c r="T154" s="38"/>
      <c r="U154" s="38"/>
      <c r="V154" s="39" t="str">
        <f aca="false">IF($A154="","",$J154-$L154+$T154)</f>
        <v/>
      </c>
      <c r="W154" s="41" t="str">
        <f aca="false">IF($A154="","",IF(ABS($G154-($H154+$I154))&lt;0.01,"OK","Check"))</f>
        <v/>
      </c>
      <c r="X154" s="42"/>
      <c r="Y154" s="11" t="str">
        <f aca="false">IF($A154="","",IF($L154&gt;$K154,1,0))</f>
        <v/>
      </c>
      <c r="Z154" s="11" t="str">
        <f aca="false">IF($A154="","",IF($N154&gt;0,IF(ABS($N154-($S154+$T154+$U154))&gt;0.01,1,0),0))</f>
        <v/>
      </c>
      <c r="AA154" s="11" t="str">
        <f aca="false">IF($A154="","",IF($W154&lt;&gt;"OK",1,0))</f>
        <v/>
      </c>
      <c r="AB154" s="11" t="str">
        <f aca="false">IF($A154="","",IF($V154&lt;0,1,0))</f>
        <v/>
      </c>
      <c r="AC154" s="43" t="str">
        <f aca="false">IF($A154="","",MAX(0,$AC153 + N($O154)))</f>
        <v/>
      </c>
      <c r="AD154" s="44" t="str">
        <f aca="false">IF($A154="","",MAX(0,$AD153 + IF(N($O154)&gt;0,$M154,0) - IF(N($O154)&lt;0,MIN($AD153 + IF(N($O154)&gt;0,$M154,0),(-N($O154))*IF(($AC153+MAX(N($O154),0))&gt;0,($AD153 + IF(N($O154)&gt;0,$M154,0))/($AC153+MAX(N($O154),0)),0)),0)))</f>
        <v/>
      </c>
      <c r="AE154" s="45" t="str">
        <f aca="false">IF($A154="","",IF($AC154&gt;0,$AD154/$AC154,""))</f>
        <v/>
      </c>
    </row>
    <row r="155" customFormat="false" ht="15" hidden="false" customHeight="true" outlineLevel="0" collapsed="false">
      <c r="A155" s="46"/>
      <c r="B155" s="47"/>
      <c r="C155" s="47"/>
      <c r="D155" s="47"/>
      <c r="E155" s="47"/>
      <c r="F155" s="47"/>
      <c r="G155" s="48"/>
      <c r="H155" s="48"/>
      <c r="I155" s="48"/>
      <c r="J155" s="49" t="str">
        <f aca="false">IF($A155="","",Controls!$C$12 + SUMIFS('Capital Ledger'!$C$6:$C$405,'Capital Ledger'!$A$6:$A$405,"&lt;="&amp;$A155) + SUM($T$6:T154) - SUM($L$6:L154))</f>
        <v/>
      </c>
      <c r="K155" s="49" t="str">
        <f aca="false">IF($A155="","",MIN($J155,IF(OR($F155="Confirmed bottom",$F155="Major bottom"),Controls!$C$13,IF($F155="RADAR bottom",IF(Controls!$C$16="Yes",Controls!$C$14,0),IF($F155="Weekly boost",Controls!$C$15,0)))))</f>
        <v/>
      </c>
      <c r="L155" s="48"/>
      <c r="M155" s="49" t="str">
        <f aca="false">IF($A155="","",MAX(0,$G155)+MAX(0,$L155))</f>
        <v/>
      </c>
      <c r="N155" s="48"/>
      <c r="O155" s="50"/>
      <c r="P155" s="49" t="str">
        <f aca="false">IF($A155="","",$N155*Controls!$C$21)</f>
        <v/>
      </c>
      <c r="Q155" s="49" t="str">
        <f aca="false">IF($A155="","",$N155*Controls!$C$22)</f>
        <v/>
      </c>
      <c r="R155" s="49" t="str">
        <f aca="false">IF($A155="","",$N155*Controls!$C$23)</f>
        <v/>
      </c>
      <c r="S155" s="48"/>
      <c r="T155" s="48"/>
      <c r="U155" s="48"/>
      <c r="V155" s="49" t="str">
        <f aca="false">IF($A155="","",$J155-$L155+$T155)</f>
        <v/>
      </c>
      <c r="W155" s="51" t="str">
        <f aca="false">IF($A155="","",IF(ABS($G155-($H155+$I155))&lt;0.01,"OK","Check"))</f>
        <v/>
      </c>
      <c r="X155" s="52"/>
      <c r="Y155" s="11" t="str">
        <f aca="false">IF($A155="","",IF($L155&gt;$K155,1,0))</f>
        <v/>
      </c>
      <c r="Z155" s="11" t="str">
        <f aca="false">IF($A155="","",IF($N155&gt;0,IF(ABS($N155-($S155+$T155+$U155))&gt;0.01,1,0),0))</f>
        <v/>
      </c>
      <c r="AA155" s="11" t="str">
        <f aca="false">IF($A155="","",IF($W155&lt;&gt;"OK",1,0))</f>
        <v/>
      </c>
      <c r="AB155" s="11" t="str">
        <f aca="false">IF($A155="","",IF($V155&lt;0,1,0))</f>
        <v/>
      </c>
      <c r="AC155" s="43" t="str">
        <f aca="false">IF($A155="","",MAX(0,$AC154 + N($O155)))</f>
        <v/>
      </c>
      <c r="AD155" s="44" t="str">
        <f aca="false">IF($A155="","",MAX(0,$AD154 + IF(N($O155)&gt;0,$M155,0) - IF(N($O155)&lt;0,MIN($AD154 + IF(N($O155)&gt;0,$M155,0),(-N($O155))*IF(($AC154+MAX(N($O155),0))&gt;0,($AD154 + IF(N($O155)&gt;0,$M155,0))/($AC154+MAX(N($O155),0)),0)),0)))</f>
        <v/>
      </c>
      <c r="AE155" s="45" t="str">
        <f aca="false">IF($A155="","",IF($AC155&gt;0,$AD155/$AC155,""))</f>
        <v/>
      </c>
    </row>
    <row r="156" customFormat="false" ht="15" hidden="false" customHeight="true" outlineLevel="0" collapsed="false">
      <c r="A156" s="36"/>
      <c r="B156" s="37"/>
      <c r="C156" s="37"/>
      <c r="D156" s="37"/>
      <c r="E156" s="37"/>
      <c r="F156" s="37"/>
      <c r="G156" s="38"/>
      <c r="H156" s="38"/>
      <c r="I156" s="38"/>
      <c r="J156" s="39" t="str">
        <f aca="false">IF($A156="","",Controls!$C$12 + SUMIFS('Capital Ledger'!$C$6:$C$405,'Capital Ledger'!$A$6:$A$405,"&lt;="&amp;$A156) + SUM($T$6:T155) - SUM($L$6:L155))</f>
        <v/>
      </c>
      <c r="K156" s="39" t="str">
        <f aca="false">IF($A156="","",MIN($J156,IF(OR($F156="Confirmed bottom",$F156="Major bottom"),Controls!$C$13,IF($F156="RADAR bottom",IF(Controls!$C$16="Yes",Controls!$C$14,0),IF($F156="Weekly boost",Controls!$C$15,0)))))</f>
        <v/>
      </c>
      <c r="L156" s="38"/>
      <c r="M156" s="39" t="str">
        <f aca="false">IF($A156="","",MAX(0,$G156)+MAX(0,$L156))</f>
        <v/>
      </c>
      <c r="N156" s="38"/>
      <c r="O156" s="40"/>
      <c r="P156" s="39" t="str">
        <f aca="false">IF($A156="","",$N156*Controls!$C$21)</f>
        <v/>
      </c>
      <c r="Q156" s="39" t="str">
        <f aca="false">IF($A156="","",$N156*Controls!$C$22)</f>
        <v/>
      </c>
      <c r="R156" s="39" t="str">
        <f aca="false">IF($A156="","",$N156*Controls!$C$23)</f>
        <v/>
      </c>
      <c r="S156" s="38"/>
      <c r="T156" s="38"/>
      <c r="U156" s="38"/>
      <c r="V156" s="39" t="str">
        <f aca="false">IF($A156="","",$J156-$L156+$T156)</f>
        <v/>
      </c>
      <c r="W156" s="41" t="str">
        <f aca="false">IF($A156="","",IF(ABS($G156-($H156+$I156))&lt;0.01,"OK","Check"))</f>
        <v/>
      </c>
      <c r="X156" s="42"/>
      <c r="Y156" s="11" t="str">
        <f aca="false">IF($A156="","",IF($L156&gt;$K156,1,0))</f>
        <v/>
      </c>
      <c r="Z156" s="11" t="str">
        <f aca="false">IF($A156="","",IF($N156&gt;0,IF(ABS($N156-($S156+$T156+$U156))&gt;0.01,1,0),0))</f>
        <v/>
      </c>
      <c r="AA156" s="11" t="str">
        <f aca="false">IF($A156="","",IF($W156&lt;&gt;"OK",1,0))</f>
        <v/>
      </c>
      <c r="AB156" s="11" t="str">
        <f aca="false">IF($A156="","",IF($V156&lt;0,1,0))</f>
        <v/>
      </c>
      <c r="AC156" s="43" t="str">
        <f aca="false">IF($A156="","",MAX(0,$AC155 + N($O156)))</f>
        <v/>
      </c>
      <c r="AD156" s="44" t="str">
        <f aca="false">IF($A156="","",MAX(0,$AD155 + IF(N($O156)&gt;0,$M156,0) - IF(N($O156)&lt;0,MIN($AD155 + IF(N($O156)&gt;0,$M156,0),(-N($O156))*IF(($AC155+MAX(N($O156),0))&gt;0,($AD155 + IF(N($O156)&gt;0,$M156,0))/($AC155+MAX(N($O156),0)),0)),0)))</f>
        <v/>
      </c>
      <c r="AE156" s="45" t="str">
        <f aca="false">IF($A156="","",IF($AC156&gt;0,$AD156/$AC156,""))</f>
        <v/>
      </c>
    </row>
    <row r="157" customFormat="false" ht="15" hidden="false" customHeight="true" outlineLevel="0" collapsed="false">
      <c r="A157" s="46"/>
      <c r="B157" s="47"/>
      <c r="C157" s="47"/>
      <c r="D157" s="47"/>
      <c r="E157" s="47"/>
      <c r="F157" s="47"/>
      <c r="G157" s="48"/>
      <c r="H157" s="48"/>
      <c r="I157" s="48"/>
      <c r="J157" s="49" t="str">
        <f aca="false">IF($A157="","",Controls!$C$12 + SUMIFS('Capital Ledger'!$C$6:$C$405,'Capital Ledger'!$A$6:$A$405,"&lt;="&amp;$A157) + SUM($T$6:T156) - SUM($L$6:L156))</f>
        <v/>
      </c>
      <c r="K157" s="49" t="str">
        <f aca="false">IF($A157="","",MIN($J157,IF(OR($F157="Confirmed bottom",$F157="Major bottom"),Controls!$C$13,IF($F157="RADAR bottom",IF(Controls!$C$16="Yes",Controls!$C$14,0),IF($F157="Weekly boost",Controls!$C$15,0)))))</f>
        <v/>
      </c>
      <c r="L157" s="48"/>
      <c r="M157" s="49" t="str">
        <f aca="false">IF($A157="","",MAX(0,$G157)+MAX(0,$L157))</f>
        <v/>
      </c>
      <c r="N157" s="48"/>
      <c r="O157" s="50"/>
      <c r="P157" s="49" t="str">
        <f aca="false">IF($A157="","",$N157*Controls!$C$21)</f>
        <v/>
      </c>
      <c r="Q157" s="49" t="str">
        <f aca="false">IF($A157="","",$N157*Controls!$C$22)</f>
        <v/>
      </c>
      <c r="R157" s="49" t="str">
        <f aca="false">IF($A157="","",$N157*Controls!$C$23)</f>
        <v/>
      </c>
      <c r="S157" s="48"/>
      <c r="T157" s="48"/>
      <c r="U157" s="48"/>
      <c r="V157" s="49" t="str">
        <f aca="false">IF($A157="","",$J157-$L157+$T157)</f>
        <v/>
      </c>
      <c r="W157" s="51" t="str">
        <f aca="false">IF($A157="","",IF(ABS($G157-($H157+$I157))&lt;0.01,"OK","Check"))</f>
        <v/>
      </c>
      <c r="X157" s="52"/>
      <c r="Y157" s="11" t="str">
        <f aca="false">IF($A157="","",IF($L157&gt;$K157,1,0))</f>
        <v/>
      </c>
      <c r="Z157" s="11" t="str">
        <f aca="false">IF($A157="","",IF($N157&gt;0,IF(ABS($N157-($S157+$T157+$U157))&gt;0.01,1,0),0))</f>
        <v/>
      </c>
      <c r="AA157" s="11" t="str">
        <f aca="false">IF($A157="","",IF($W157&lt;&gt;"OK",1,0))</f>
        <v/>
      </c>
      <c r="AB157" s="11" t="str">
        <f aca="false">IF($A157="","",IF($V157&lt;0,1,0))</f>
        <v/>
      </c>
      <c r="AC157" s="43" t="str">
        <f aca="false">IF($A157="","",MAX(0,$AC156 + N($O157)))</f>
        <v/>
      </c>
      <c r="AD157" s="44" t="str">
        <f aca="false">IF($A157="","",MAX(0,$AD156 + IF(N($O157)&gt;0,$M157,0) - IF(N($O157)&lt;0,MIN($AD156 + IF(N($O157)&gt;0,$M157,0),(-N($O157))*IF(($AC156+MAX(N($O157),0))&gt;0,($AD156 + IF(N($O157)&gt;0,$M157,0))/($AC156+MAX(N($O157),0)),0)),0)))</f>
        <v/>
      </c>
      <c r="AE157" s="45" t="str">
        <f aca="false">IF($A157="","",IF($AC157&gt;0,$AD157/$AC157,""))</f>
        <v/>
      </c>
    </row>
    <row r="158" customFormat="false" ht="15" hidden="false" customHeight="true" outlineLevel="0" collapsed="false">
      <c r="A158" s="36"/>
      <c r="B158" s="37"/>
      <c r="C158" s="37"/>
      <c r="D158" s="37"/>
      <c r="E158" s="37"/>
      <c r="F158" s="37"/>
      <c r="G158" s="38"/>
      <c r="H158" s="38"/>
      <c r="I158" s="38"/>
      <c r="J158" s="39" t="str">
        <f aca="false">IF($A158="","",Controls!$C$12 + SUMIFS('Capital Ledger'!$C$6:$C$405,'Capital Ledger'!$A$6:$A$405,"&lt;="&amp;$A158) + SUM($T$6:T157) - SUM($L$6:L157))</f>
        <v/>
      </c>
      <c r="K158" s="39" t="str">
        <f aca="false">IF($A158="","",MIN($J158,IF(OR($F158="Confirmed bottom",$F158="Major bottom"),Controls!$C$13,IF($F158="RADAR bottom",IF(Controls!$C$16="Yes",Controls!$C$14,0),IF($F158="Weekly boost",Controls!$C$15,0)))))</f>
        <v/>
      </c>
      <c r="L158" s="38"/>
      <c r="M158" s="39" t="str">
        <f aca="false">IF($A158="","",MAX(0,$G158)+MAX(0,$L158))</f>
        <v/>
      </c>
      <c r="N158" s="38"/>
      <c r="O158" s="40"/>
      <c r="P158" s="39" t="str">
        <f aca="false">IF($A158="","",$N158*Controls!$C$21)</f>
        <v/>
      </c>
      <c r="Q158" s="39" t="str">
        <f aca="false">IF($A158="","",$N158*Controls!$C$22)</f>
        <v/>
      </c>
      <c r="R158" s="39" t="str">
        <f aca="false">IF($A158="","",$N158*Controls!$C$23)</f>
        <v/>
      </c>
      <c r="S158" s="38"/>
      <c r="T158" s="38"/>
      <c r="U158" s="38"/>
      <c r="V158" s="39" t="str">
        <f aca="false">IF($A158="","",$J158-$L158+$T158)</f>
        <v/>
      </c>
      <c r="W158" s="41" t="str">
        <f aca="false">IF($A158="","",IF(ABS($G158-($H158+$I158))&lt;0.01,"OK","Check"))</f>
        <v/>
      </c>
      <c r="X158" s="42"/>
      <c r="Y158" s="11" t="str">
        <f aca="false">IF($A158="","",IF($L158&gt;$K158,1,0))</f>
        <v/>
      </c>
      <c r="Z158" s="11" t="str">
        <f aca="false">IF($A158="","",IF($N158&gt;0,IF(ABS($N158-($S158+$T158+$U158))&gt;0.01,1,0),0))</f>
        <v/>
      </c>
      <c r="AA158" s="11" t="str">
        <f aca="false">IF($A158="","",IF($W158&lt;&gt;"OK",1,0))</f>
        <v/>
      </c>
      <c r="AB158" s="11" t="str">
        <f aca="false">IF($A158="","",IF($V158&lt;0,1,0))</f>
        <v/>
      </c>
      <c r="AC158" s="43" t="str">
        <f aca="false">IF($A158="","",MAX(0,$AC157 + N($O158)))</f>
        <v/>
      </c>
      <c r="AD158" s="44" t="str">
        <f aca="false">IF($A158="","",MAX(0,$AD157 + IF(N($O158)&gt;0,$M158,0) - IF(N($O158)&lt;0,MIN($AD157 + IF(N($O158)&gt;0,$M158,0),(-N($O158))*IF(($AC157+MAX(N($O158),0))&gt;0,($AD157 + IF(N($O158)&gt;0,$M158,0))/($AC157+MAX(N($O158),0)),0)),0)))</f>
        <v/>
      </c>
      <c r="AE158" s="45" t="str">
        <f aca="false">IF($A158="","",IF($AC158&gt;0,$AD158/$AC158,""))</f>
        <v/>
      </c>
    </row>
    <row r="159" customFormat="false" ht="15" hidden="false" customHeight="true" outlineLevel="0" collapsed="false">
      <c r="A159" s="46"/>
      <c r="B159" s="47"/>
      <c r="C159" s="47"/>
      <c r="D159" s="47"/>
      <c r="E159" s="47"/>
      <c r="F159" s="47"/>
      <c r="G159" s="48"/>
      <c r="H159" s="48"/>
      <c r="I159" s="48"/>
      <c r="J159" s="49" t="str">
        <f aca="false">IF($A159="","",Controls!$C$12 + SUMIFS('Capital Ledger'!$C$6:$C$405,'Capital Ledger'!$A$6:$A$405,"&lt;="&amp;$A159) + SUM($T$6:T158) - SUM($L$6:L158))</f>
        <v/>
      </c>
      <c r="K159" s="49" t="str">
        <f aca="false">IF($A159="","",MIN($J159,IF(OR($F159="Confirmed bottom",$F159="Major bottom"),Controls!$C$13,IF($F159="RADAR bottom",IF(Controls!$C$16="Yes",Controls!$C$14,0),IF($F159="Weekly boost",Controls!$C$15,0)))))</f>
        <v/>
      </c>
      <c r="L159" s="48"/>
      <c r="M159" s="49" t="str">
        <f aca="false">IF($A159="","",MAX(0,$G159)+MAX(0,$L159))</f>
        <v/>
      </c>
      <c r="N159" s="48"/>
      <c r="O159" s="50"/>
      <c r="P159" s="49" t="str">
        <f aca="false">IF($A159="","",$N159*Controls!$C$21)</f>
        <v/>
      </c>
      <c r="Q159" s="49" t="str">
        <f aca="false">IF($A159="","",$N159*Controls!$C$22)</f>
        <v/>
      </c>
      <c r="R159" s="49" t="str">
        <f aca="false">IF($A159="","",$N159*Controls!$C$23)</f>
        <v/>
      </c>
      <c r="S159" s="48"/>
      <c r="T159" s="48"/>
      <c r="U159" s="48"/>
      <c r="V159" s="49" t="str">
        <f aca="false">IF($A159="","",$J159-$L159+$T159)</f>
        <v/>
      </c>
      <c r="W159" s="51" t="str">
        <f aca="false">IF($A159="","",IF(ABS($G159-($H159+$I159))&lt;0.01,"OK","Check"))</f>
        <v/>
      </c>
      <c r="X159" s="52"/>
      <c r="Y159" s="11" t="str">
        <f aca="false">IF($A159="","",IF($L159&gt;$K159,1,0))</f>
        <v/>
      </c>
      <c r="Z159" s="11" t="str">
        <f aca="false">IF($A159="","",IF($N159&gt;0,IF(ABS($N159-($S159+$T159+$U159))&gt;0.01,1,0),0))</f>
        <v/>
      </c>
      <c r="AA159" s="11" t="str">
        <f aca="false">IF($A159="","",IF($W159&lt;&gt;"OK",1,0))</f>
        <v/>
      </c>
      <c r="AB159" s="11" t="str">
        <f aca="false">IF($A159="","",IF($V159&lt;0,1,0))</f>
        <v/>
      </c>
      <c r="AC159" s="43" t="str">
        <f aca="false">IF($A159="","",MAX(0,$AC158 + N($O159)))</f>
        <v/>
      </c>
      <c r="AD159" s="44" t="str">
        <f aca="false">IF($A159="","",MAX(0,$AD158 + IF(N($O159)&gt;0,$M159,0) - IF(N($O159)&lt;0,MIN($AD158 + IF(N($O159)&gt;0,$M159,0),(-N($O159))*IF(($AC158+MAX(N($O159),0))&gt;0,($AD158 + IF(N($O159)&gt;0,$M159,0))/($AC158+MAX(N($O159),0)),0)),0)))</f>
        <v/>
      </c>
      <c r="AE159" s="45" t="str">
        <f aca="false">IF($A159="","",IF($AC159&gt;0,$AD159/$AC159,""))</f>
        <v/>
      </c>
    </row>
    <row r="160" customFormat="false" ht="15" hidden="false" customHeight="true" outlineLevel="0" collapsed="false">
      <c r="A160" s="36"/>
      <c r="B160" s="37"/>
      <c r="C160" s="37"/>
      <c r="D160" s="37"/>
      <c r="E160" s="37"/>
      <c r="F160" s="37"/>
      <c r="G160" s="38"/>
      <c r="H160" s="38"/>
      <c r="I160" s="38"/>
      <c r="J160" s="39" t="str">
        <f aca="false">IF($A160="","",Controls!$C$12 + SUMIFS('Capital Ledger'!$C$6:$C$405,'Capital Ledger'!$A$6:$A$405,"&lt;="&amp;$A160) + SUM($T$6:T159) - SUM($L$6:L159))</f>
        <v/>
      </c>
      <c r="K160" s="39" t="str">
        <f aca="false">IF($A160="","",MIN($J160,IF(OR($F160="Confirmed bottom",$F160="Major bottom"),Controls!$C$13,IF($F160="RADAR bottom",IF(Controls!$C$16="Yes",Controls!$C$14,0),IF($F160="Weekly boost",Controls!$C$15,0)))))</f>
        <v/>
      </c>
      <c r="L160" s="38"/>
      <c r="M160" s="39" t="str">
        <f aca="false">IF($A160="","",MAX(0,$G160)+MAX(0,$L160))</f>
        <v/>
      </c>
      <c r="N160" s="38"/>
      <c r="O160" s="40"/>
      <c r="P160" s="39" t="str">
        <f aca="false">IF($A160="","",$N160*Controls!$C$21)</f>
        <v/>
      </c>
      <c r="Q160" s="39" t="str">
        <f aca="false">IF($A160="","",$N160*Controls!$C$22)</f>
        <v/>
      </c>
      <c r="R160" s="39" t="str">
        <f aca="false">IF($A160="","",$N160*Controls!$C$23)</f>
        <v/>
      </c>
      <c r="S160" s="38"/>
      <c r="T160" s="38"/>
      <c r="U160" s="38"/>
      <c r="V160" s="39" t="str">
        <f aca="false">IF($A160="","",$J160-$L160+$T160)</f>
        <v/>
      </c>
      <c r="W160" s="41" t="str">
        <f aca="false">IF($A160="","",IF(ABS($G160-($H160+$I160))&lt;0.01,"OK","Check"))</f>
        <v/>
      </c>
      <c r="X160" s="42"/>
      <c r="Y160" s="11" t="str">
        <f aca="false">IF($A160="","",IF($L160&gt;$K160,1,0))</f>
        <v/>
      </c>
      <c r="Z160" s="11" t="str">
        <f aca="false">IF($A160="","",IF($N160&gt;0,IF(ABS($N160-($S160+$T160+$U160))&gt;0.01,1,0),0))</f>
        <v/>
      </c>
      <c r="AA160" s="11" t="str">
        <f aca="false">IF($A160="","",IF($W160&lt;&gt;"OK",1,0))</f>
        <v/>
      </c>
      <c r="AB160" s="11" t="str">
        <f aca="false">IF($A160="","",IF($V160&lt;0,1,0))</f>
        <v/>
      </c>
      <c r="AC160" s="43" t="str">
        <f aca="false">IF($A160="","",MAX(0,$AC159 + N($O160)))</f>
        <v/>
      </c>
      <c r="AD160" s="44" t="str">
        <f aca="false">IF($A160="","",MAX(0,$AD159 + IF(N($O160)&gt;0,$M160,0) - IF(N($O160)&lt;0,MIN($AD159 + IF(N($O160)&gt;0,$M160,0),(-N($O160))*IF(($AC159+MAX(N($O160),0))&gt;0,($AD159 + IF(N($O160)&gt;0,$M160,0))/($AC159+MAX(N($O160),0)),0)),0)))</f>
        <v/>
      </c>
      <c r="AE160" s="45" t="str">
        <f aca="false">IF($A160="","",IF($AC160&gt;0,$AD160/$AC160,""))</f>
        <v/>
      </c>
    </row>
    <row r="161" customFormat="false" ht="15" hidden="false" customHeight="true" outlineLevel="0" collapsed="false">
      <c r="A161" s="46"/>
      <c r="B161" s="47"/>
      <c r="C161" s="47"/>
      <c r="D161" s="47"/>
      <c r="E161" s="47"/>
      <c r="F161" s="47"/>
      <c r="G161" s="48"/>
      <c r="H161" s="48"/>
      <c r="I161" s="48"/>
      <c r="J161" s="49" t="str">
        <f aca="false">IF($A161="","",Controls!$C$12 + SUMIFS('Capital Ledger'!$C$6:$C$405,'Capital Ledger'!$A$6:$A$405,"&lt;="&amp;$A161) + SUM($T$6:T160) - SUM($L$6:L160))</f>
        <v/>
      </c>
      <c r="K161" s="49" t="str">
        <f aca="false">IF($A161="","",MIN($J161,IF(OR($F161="Confirmed bottom",$F161="Major bottom"),Controls!$C$13,IF($F161="RADAR bottom",IF(Controls!$C$16="Yes",Controls!$C$14,0),IF($F161="Weekly boost",Controls!$C$15,0)))))</f>
        <v/>
      </c>
      <c r="L161" s="48"/>
      <c r="M161" s="49" t="str">
        <f aca="false">IF($A161="","",MAX(0,$G161)+MAX(0,$L161))</f>
        <v/>
      </c>
      <c r="N161" s="48"/>
      <c r="O161" s="50"/>
      <c r="P161" s="49" t="str">
        <f aca="false">IF($A161="","",$N161*Controls!$C$21)</f>
        <v/>
      </c>
      <c r="Q161" s="49" t="str">
        <f aca="false">IF($A161="","",$N161*Controls!$C$22)</f>
        <v/>
      </c>
      <c r="R161" s="49" t="str">
        <f aca="false">IF($A161="","",$N161*Controls!$C$23)</f>
        <v/>
      </c>
      <c r="S161" s="48"/>
      <c r="T161" s="48"/>
      <c r="U161" s="48"/>
      <c r="V161" s="49" t="str">
        <f aca="false">IF($A161="","",$J161-$L161+$T161)</f>
        <v/>
      </c>
      <c r="W161" s="51" t="str">
        <f aca="false">IF($A161="","",IF(ABS($G161-($H161+$I161))&lt;0.01,"OK","Check"))</f>
        <v/>
      </c>
      <c r="X161" s="52"/>
      <c r="Y161" s="11" t="str">
        <f aca="false">IF($A161="","",IF($L161&gt;$K161,1,0))</f>
        <v/>
      </c>
      <c r="Z161" s="11" t="str">
        <f aca="false">IF($A161="","",IF($N161&gt;0,IF(ABS($N161-($S161+$T161+$U161))&gt;0.01,1,0),0))</f>
        <v/>
      </c>
      <c r="AA161" s="11" t="str">
        <f aca="false">IF($A161="","",IF($W161&lt;&gt;"OK",1,0))</f>
        <v/>
      </c>
      <c r="AB161" s="11" t="str">
        <f aca="false">IF($A161="","",IF($V161&lt;0,1,0))</f>
        <v/>
      </c>
      <c r="AC161" s="43" t="str">
        <f aca="false">IF($A161="","",MAX(0,$AC160 + N($O161)))</f>
        <v/>
      </c>
      <c r="AD161" s="44" t="str">
        <f aca="false">IF($A161="","",MAX(0,$AD160 + IF(N($O161)&gt;0,$M161,0) - IF(N($O161)&lt;0,MIN($AD160 + IF(N($O161)&gt;0,$M161,0),(-N($O161))*IF(($AC160+MAX(N($O161),0))&gt;0,($AD160 + IF(N($O161)&gt;0,$M161,0))/($AC160+MAX(N($O161),0)),0)),0)))</f>
        <v/>
      </c>
      <c r="AE161" s="45" t="str">
        <f aca="false">IF($A161="","",IF($AC161&gt;0,$AD161/$AC161,""))</f>
        <v/>
      </c>
    </row>
    <row r="162" customFormat="false" ht="15" hidden="false" customHeight="true" outlineLevel="0" collapsed="false">
      <c r="A162" s="36"/>
      <c r="B162" s="37"/>
      <c r="C162" s="37"/>
      <c r="D162" s="37"/>
      <c r="E162" s="37"/>
      <c r="F162" s="37"/>
      <c r="G162" s="38"/>
      <c r="H162" s="38"/>
      <c r="I162" s="38"/>
      <c r="J162" s="39" t="str">
        <f aca="false">IF($A162="","",Controls!$C$12 + SUMIFS('Capital Ledger'!$C$6:$C$405,'Capital Ledger'!$A$6:$A$405,"&lt;="&amp;$A162) + SUM($T$6:T161) - SUM($L$6:L161))</f>
        <v/>
      </c>
      <c r="K162" s="39" t="str">
        <f aca="false">IF($A162="","",MIN($J162,IF(OR($F162="Confirmed bottom",$F162="Major bottom"),Controls!$C$13,IF($F162="RADAR bottom",IF(Controls!$C$16="Yes",Controls!$C$14,0),IF($F162="Weekly boost",Controls!$C$15,0)))))</f>
        <v/>
      </c>
      <c r="L162" s="38"/>
      <c r="M162" s="39" t="str">
        <f aca="false">IF($A162="","",MAX(0,$G162)+MAX(0,$L162))</f>
        <v/>
      </c>
      <c r="N162" s="38"/>
      <c r="O162" s="40"/>
      <c r="P162" s="39" t="str">
        <f aca="false">IF($A162="","",$N162*Controls!$C$21)</f>
        <v/>
      </c>
      <c r="Q162" s="39" t="str">
        <f aca="false">IF($A162="","",$N162*Controls!$C$22)</f>
        <v/>
      </c>
      <c r="R162" s="39" t="str">
        <f aca="false">IF($A162="","",$N162*Controls!$C$23)</f>
        <v/>
      </c>
      <c r="S162" s="38"/>
      <c r="T162" s="38"/>
      <c r="U162" s="38"/>
      <c r="V162" s="39" t="str">
        <f aca="false">IF($A162="","",$J162-$L162+$T162)</f>
        <v/>
      </c>
      <c r="W162" s="41" t="str">
        <f aca="false">IF($A162="","",IF(ABS($G162-($H162+$I162))&lt;0.01,"OK","Check"))</f>
        <v/>
      </c>
      <c r="X162" s="42"/>
      <c r="Y162" s="11" t="str">
        <f aca="false">IF($A162="","",IF($L162&gt;$K162,1,0))</f>
        <v/>
      </c>
      <c r="Z162" s="11" t="str">
        <f aca="false">IF($A162="","",IF($N162&gt;0,IF(ABS($N162-($S162+$T162+$U162))&gt;0.01,1,0),0))</f>
        <v/>
      </c>
      <c r="AA162" s="11" t="str">
        <f aca="false">IF($A162="","",IF($W162&lt;&gt;"OK",1,0))</f>
        <v/>
      </c>
      <c r="AB162" s="11" t="str">
        <f aca="false">IF($A162="","",IF($V162&lt;0,1,0))</f>
        <v/>
      </c>
      <c r="AC162" s="43" t="str">
        <f aca="false">IF($A162="","",MAX(0,$AC161 + N($O162)))</f>
        <v/>
      </c>
      <c r="AD162" s="44" t="str">
        <f aca="false">IF($A162="","",MAX(0,$AD161 + IF(N($O162)&gt;0,$M162,0) - IF(N($O162)&lt;0,MIN($AD161 + IF(N($O162)&gt;0,$M162,0),(-N($O162))*IF(($AC161+MAX(N($O162),0))&gt;0,($AD161 + IF(N($O162)&gt;0,$M162,0))/($AC161+MAX(N($O162),0)),0)),0)))</f>
        <v/>
      </c>
      <c r="AE162" s="45" t="str">
        <f aca="false">IF($A162="","",IF($AC162&gt;0,$AD162/$AC162,""))</f>
        <v/>
      </c>
    </row>
    <row r="163" customFormat="false" ht="15" hidden="false" customHeight="true" outlineLevel="0" collapsed="false">
      <c r="A163" s="46"/>
      <c r="B163" s="47"/>
      <c r="C163" s="47"/>
      <c r="D163" s="47"/>
      <c r="E163" s="47"/>
      <c r="F163" s="47"/>
      <c r="G163" s="48"/>
      <c r="H163" s="48"/>
      <c r="I163" s="48"/>
      <c r="J163" s="49" t="str">
        <f aca="false">IF($A163="","",Controls!$C$12 + SUMIFS('Capital Ledger'!$C$6:$C$405,'Capital Ledger'!$A$6:$A$405,"&lt;="&amp;$A163) + SUM($T$6:T162) - SUM($L$6:L162))</f>
        <v/>
      </c>
      <c r="K163" s="49" t="str">
        <f aca="false">IF($A163="","",MIN($J163,IF(OR($F163="Confirmed bottom",$F163="Major bottom"),Controls!$C$13,IF($F163="RADAR bottom",IF(Controls!$C$16="Yes",Controls!$C$14,0),IF($F163="Weekly boost",Controls!$C$15,0)))))</f>
        <v/>
      </c>
      <c r="L163" s="48"/>
      <c r="M163" s="49" t="str">
        <f aca="false">IF($A163="","",MAX(0,$G163)+MAX(0,$L163))</f>
        <v/>
      </c>
      <c r="N163" s="48"/>
      <c r="O163" s="50"/>
      <c r="P163" s="49" t="str">
        <f aca="false">IF($A163="","",$N163*Controls!$C$21)</f>
        <v/>
      </c>
      <c r="Q163" s="49" t="str">
        <f aca="false">IF($A163="","",$N163*Controls!$C$22)</f>
        <v/>
      </c>
      <c r="R163" s="49" t="str">
        <f aca="false">IF($A163="","",$N163*Controls!$C$23)</f>
        <v/>
      </c>
      <c r="S163" s="48"/>
      <c r="T163" s="48"/>
      <c r="U163" s="48"/>
      <c r="V163" s="49" t="str">
        <f aca="false">IF($A163="","",$J163-$L163+$T163)</f>
        <v/>
      </c>
      <c r="W163" s="51" t="str">
        <f aca="false">IF($A163="","",IF(ABS($G163-($H163+$I163))&lt;0.01,"OK","Check"))</f>
        <v/>
      </c>
      <c r="X163" s="52"/>
      <c r="Y163" s="11" t="str">
        <f aca="false">IF($A163="","",IF($L163&gt;$K163,1,0))</f>
        <v/>
      </c>
      <c r="Z163" s="11" t="str">
        <f aca="false">IF($A163="","",IF($N163&gt;0,IF(ABS($N163-($S163+$T163+$U163))&gt;0.01,1,0),0))</f>
        <v/>
      </c>
      <c r="AA163" s="11" t="str">
        <f aca="false">IF($A163="","",IF($W163&lt;&gt;"OK",1,0))</f>
        <v/>
      </c>
      <c r="AB163" s="11" t="str">
        <f aca="false">IF($A163="","",IF($V163&lt;0,1,0))</f>
        <v/>
      </c>
      <c r="AC163" s="43" t="str">
        <f aca="false">IF($A163="","",MAX(0,$AC162 + N($O163)))</f>
        <v/>
      </c>
      <c r="AD163" s="44" t="str">
        <f aca="false">IF($A163="","",MAX(0,$AD162 + IF(N($O163)&gt;0,$M163,0) - IF(N($O163)&lt;0,MIN($AD162 + IF(N($O163)&gt;0,$M163,0),(-N($O163))*IF(($AC162+MAX(N($O163),0))&gt;0,($AD162 + IF(N($O163)&gt;0,$M163,0))/($AC162+MAX(N($O163),0)),0)),0)))</f>
        <v/>
      </c>
      <c r="AE163" s="45" t="str">
        <f aca="false">IF($A163="","",IF($AC163&gt;0,$AD163/$AC163,""))</f>
        <v/>
      </c>
    </row>
    <row r="164" customFormat="false" ht="15" hidden="false" customHeight="true" outlineLevel="0" collapsed="false">
      <c r="A164" s="36"/>
      <c r="B164" s="37"/>
      <c r="C164" s="37"/>
      <c r="D164" s="37"/>
      <c r="E164" s="37"/>
      <c r="F164" s="37"/>
      <c r="G164" s="38"/>
      <c r="H164" s="38"/>
      <c r="I164" s="38"/>
      <c r="J164" s="39" t="str">
        <f aca="false">IF($A164="","",Controls!$C$12 + SUMIFS('Capital Ledger'!$C$6:$C$405,'Capital Ledger'!$A$6:$A$405,"&lt;="&amp;$A164) + SUM($T$6:T163) - SUM($L$6:L163))</f>
        <v/>
      </c>
      <c r="K164" s="39" t="str">
        <f aca="false">IF($A164="","",MIN($J164,IF(OR($F164="Confirmed bottom",$F164="Major bottom"),Controls!$C$13,IF($F164="RADAR bottom",IF(Controls!$C$16="Yes",Controls!$C$14,0),IF($F164="Weekly boost",Controls!$C$15,0)))))</f>
        <v/>
      </c>
      <c r="L164" s="38"/>
      <c r="M164" s="39" t="str">
        <f aca="false">IF($A164="","",MAX(0,$G164)+MAX(0,$L164))</f>
        <v/>
      </c>
      <c r="N164" s="38"/>
      <c r="O164" s="40"/>
      <c r="P164" s="39" t="str">
        <f aca="false">IF($A164="","",$N164*Controls!$C$21)</f>
        <v/>
      </c>
      <c r="Q164" s="39" t="str">
        <f aca="false">IF($A164="","",$N164*Controls!$C$22)</f>
        <v/>
      </c>
      <c r="R164" s="39" t="str">
        <f aca="false">IF($A164="","",$N164*Controls!$C$23)</f>
        <v/>
      </c>
      <c r="S164" s="38"/>
      <c r="T164" s="38"/>
      <c r="U164" s="38"/>
      <c r="V164" s="39" t="str">
        <f aca="false">IF($A164="","",$J164-$L164+$T164)</f>
        <v/>
      </c>
      <c r="W164" s="41" t="str">
        <f aca="false">IF($A164="","",IF(ABS($G164-($H164+$I164))&lt;0.01,"OK","Check"))</f>
        <v/>
      </c>
      <c r="X164" s="42"/>
      <c r="Y164" s="11" t="str">
        <f aca="false">IF($A164="","",IF($L164&gt;$K164,1,0))</f>
        <v/>
      </c>
      <c r="Z164" s="11" t="str">
        <f aca="false">IF($A164="","",IF($N164&gt;0,IF(ABS($N164-($S164+$T164+$U164))&gt;0.01,1,0),0))</f>
        <v/>
      </c>
      <c r="AA164" s="11" t="str">
        <f aca="false">IF($A164="","",IF($W164&lt;&gt;"OK",1,0))</f>
        <v/>
      </c>
      <c r="AB164" s="11" t="str">
        <f aca="false">IF($A164="","",IF($V164&lt;0,1,0))</f>
        <v/>
      </c>
      <c r="AC164" s="43" t="str">
        <f aca="false">IF($A164="","",MAX(0,$AC163 + N($O164)))</f>
        <v/>
      </c>
      <c r="AD164" s="44" t="str">
        <f aca="false">IF($A164="","",MAX(0,$AD163 + IF(N($O164)&gt;0,$M164,0) - IF(N($O164)&lt;0,MIN($AD163 + IF(N($O164)&gt;0,$M164,0),(-N($O164))*IF(($AC163+MAX(N($O164),0))&gt;0,($AD163 + IF(N($O164)&gt;0,$M164,0))/($AC163+MAX(N($O164),0)),0)),0)))</f>
        <v/>
      </c>
      <c r="AE164" s="45" t="str">
        <f aca="false">IF($A164="","",IF($AC164&gt;0,$AD164/$AC164,""))</f>
        <v/>
      </c>
    </row>
    <row r="165" customFormat="false" ht="15" hidden="false" customHeight="true" outlineLevel="0" collapsed="false">
      <c r="A165" s="46"/>
      <c r="B165" s="47"/>
      <c r="C165" s="47"/>
      <c r="D165" s="47"/>
      <c r="E165" s="47"/>
      <c r="F165" s="47"/>
      <c r="G165" s="48"/>
      <c r="H165" s="48"/>
      <c r="I165" s="48"/>
      <c r="J165" s="49" t="str">
        <f aca="false">IF($A165="","",Controls!$C$12 + SUMIFS('Capital Ledger'!$C$6:$C$405,'Capital Ledger'!$A$6:$A$405,"&lt;="&amp;$A165) + SUM($T$6:T164) - SUM($L$6:L164))</f>
        <v/>
      </c>
      <c r="K165" s="49" t="str">
        <f aca="false">IF($A165="","",MIN($J165,IF(OR($F165="Confirmed bottom",$F165="Major bottom"),Controls!$C$13,IF($F165="RADAR bottom",IF(Controls!$C$16="Yes",Controls!$C$14,0),IF($F165="Weekly boost",Controls!$C$15,0)))))</f>
        <v/>
      </c>
      <c r="L165" s="48"/>
      <c r="M165" s="49" t="str">
        <f aca="false">IF($A165="","",MAX(0,$G165)+MAX(0,$L165))</f>
        <v/>
      </c>
      <c r="N165" s="48"/>
      <c r="O165" s="50"/>
      <c r="P165" s="49" t="str">
        <f aca="false">IF($A165="","",$N165*Controls!$C$21)</f>
        <v/>
      </c>
      <c r="Q165" s="49" t="str">
        <f aca="false">IF($A165="","",$N165*Controls!$C$22)</f>
        <v/>
      </c>
      <c r="R165" s="49" t="str">
        <f aca="false">IF($A165="","",$N165*Controls!$C$23)</f>
        <v/>
      </c>
      <c r="S165" s="48"/>
      <c r="T165" s="48"/>
      <c r="U165" s="48"/>
      <c r="V165" s="49" t="str">
        <f aca="false">IF($A165="","",$J165-$L165+$T165)</f>
        <v/>
      </c>
      <c r="W165" s="51" t="str">
        <f aca="false">IF($A165="","",IF(ABS($G165-($H165+$I165))&lt;0.01,"OK","Check"))</f>
        <v/>
      </c>
      <c r="X165" s="52"/>
      <c r="Y165" s="11" t="str">
        <f aca="false">IF($A165="","",IF($L165&gt;$K165,1,0))</f>
        <v/>
      </c>
      <c r="Z165" s="11" t="str">
        <f aca="false">IF($A165="","",IF($N165&gt;0,IF(ABS($N165-($S165+$T165+$U165))&gt;0.01,1,0),0))</f>
        <v/>
      </c>
      <c r="AA165" s="11" t="str">
        <f aca="false">IF($A165="","",IF($W165&lt;&gt;"OK",1,0))</f>
        <v/>
      </c>
      <c r="AB165" s="11" t="str">
        <f aca="false">IF($A165="","",IF($V165&lt;0,1,0))</f>
        <v/>
      </c>
      <c r="AC165" s="43" t="str">
        <f aca="false">IF($A165="","",MAX(0,$AC164 + N($O165)))</f>
        <v/>
      </c>
      <c r="AD165" s="44" t="str">
        <f aca="false">IF($A165="","",MAX(0,$AD164 + IF(N($O165)&gt;0,$M165,0) - IF(N($O165)&lt;0,MIN($AD164 + IF(N($O165)&gt;0,$M165,0),(-N($O165))*IF(($AC164+MAX(N($O165),0))&gt;0,($AD164 + IF(N($O165)&gt;0,$M165,0))/($AC164+MAX(N($O165),0)),0)),0)))</f>
        <v/>
      </c>
      <c r="AE165" s="45" t="str">
        <f aca="false">IF($A165="","",IF($AC165&gt;0,$AD165/$AC165,""))</f>
        <v/>
      </c>
    </row>
    <row r="166" customFormat="false" ht="15" hidden="false" customHeight="true" outlineLevel="0" collapsed="false">
      <c r="A166" s="36"/>
      <c r="B166" s="37"/>
      <c r="C166" s="37"/>
      <c r="D166" s="37"/>
      <c r="E166" s="37"/>
      <c r="F166" s="37"/>
      <c r="G166" s="38"/>
      <c r="H166" s="38"/>
      <c r="I166" s="38"/>
      <c r="J166" s="39" t="str">
        <f aca="false">IF($A166="","",Controls!$C$12 + SUMIFS('Capital Ledger'!$C$6:$C$405,'Capital Ledger'!$A$6:$A$405,"&lt;="&amp;$A166) + SUM($T$6:T165) - SUM($L$6:L165))</f>
        <v/>
      </c>
      <c r="K166" s="39" t="str">
        <f aca="false">IF($A166="","",MIN($J166,IF(OR($F166="Confirmed bottom",$F166="Major bottom"),Controls!$C$13,IF($F166="RADAR bottom",IF(Controls!$C$16="Yes",Controls!$C$14,0),IF($F166="Weekly boost",Controls!$C$15,0)))))</f>
        <v/>
      </c>
      <c r="L166" s="38"/>
      <c r="M166" s="39" t="str">
        <f aca="false">IF($A166="","",MAX(0,$G166)+MAX(0,$L166))</f>
        <v/>
      </c>
      <c r="N166" s="38"/>
      <c r="O166" s="40"/>
      <c r="P166" s="39" t="str">
        <f aca="false">IF($A166="","",$N166*Controls!$C$21)</f>
        <v/>
      </c>
      <c r="Q166" s="39" t="str">
        <f aca="false">IF($A166="","",$N166*Controls!$C$22)</f>
        <v/>
      </c>
      <c r="R166" s="39" t="str">
        <f aca="false">IF($A166="","",$N166*Controls!$C$23)</f>
        <v/>
      </c>
      <c r="S166" s="38"/>
      <c r="T166" s="38"/>
      <c r="U166" s="38"/>
      <c r="V166" s="39" t="str">
        <f aca="false">IF($A166="","",$J166-$L166+$T166)</f>
        <v/>
      </c>
      <c r="W166" s="41" t="str">
        <f aca="false">IF($A166="","",IF(ABS($G166-($H166+$I166))&lt;0.01,"OK","Check"))</f>
        <v/>
      </c>
      <c r="X166" s="42"/>
      <c r="Y166" s="11" t="str">
        <f aca="false">IF($A166="","",IF($L166&gt;$K166,1,0))</f>
        <v/>
      </c>
      <c r="Z166" s="11" t="str">
        <f aca="false">IF($A166="","",IF($N166&gt;0,IF(ABS($N166-($S166+$T166+$U166))&gt;0.01,1,0),0))</f>
        <v/>
      </c>
      <c r="AA166" s="11" t="str">
        <f aca="false">IF($A166="","",IF($W166&lt;&gt;"OK",1,0))</f>
        <v/>
      </c>
      <c r="AB166" s="11" t="str">
        <f aca="false">IF($A166="","",IF($V166&lt;0,1,0))</f>
        <v/>
      </c>
      <c r="AC166" s="43" t="str">
        <f aca="false">IF($A166="","",MAX(0,$AC165 + N($O166)))</f>
        <v/>
      </c>
      <c r="AD166" s="44" t="str">
        <f aca="false">IF($A166="","",MAX(0,$AD165 + IF(N($O166)&gt;0,$M166,0) - IF(N($O166)&lt;0,MIN($AD165 + IF(N($O166)&gt;0,$M166,0),(-N($O166))*IF(($AC165+MAX(N($O166),0))&gt;0,($AD165 + IF(N($O166)&gt;0,$M166,0))/($AC165+MAX(N($O166),0)),0)),0)))</f>
        <v/>
      </c>
      <c r="AE166" s="45" t="str">
        <f aca="false">IF($A166="","",IF($AC166&gt;0,$AD166/$AC166,""))</f>
        <v/>
      </c>
    </row>
    <row r="167" customFormat="false" ht="15" hidden="false" customHeight="true" outlineLevel="0" collapsed="false">
      <c r="A167" s="46"/>
      <c r="B167" s="47"/>
      <c r="C167" s="47"/>
      <c r="D167" s="47"/>
      <c r="E167" s="47"/>
      <c r="F167" s="47"/>
      <c r="G167" s="48"/>
      <c r="H167" s="48"/>
      <c r="I167" s="48"/>
      <c r="J167" s="49" t="str">
        <f aca="false">IF($A167="","",Controls!$C$12 + SUMIFS('Capital Ledger'!$C$6:$C$405,'Capital Ledger'!$A$6:$A$405,"&lt;="&amp;$A167) + SUM($T$6:T166) - SUM($L$6:L166))</f>
        <v/>
      </c>
      <c r="K167" s="49" t="str">
        <f aca="false">IF($A167="","",MIN($J167,IF(OR($F167="Confirmed bottom",$F167="Major bottom"),Controls!$C$13,IF($F167="RADAR bottom",IF(Controls!$C$16="Yes",Controls!$C$14,0),IF($F167="Weekly boost",Controls!$C$15,0)))))</f>
        <v/>
      </c>
      <c r="L167" s="48"/>
      <c r="M167" s="49" t="str">
        <f aca="false">IF($A167="","",MAX(0,$G167)+MAX(0,$L167))</f>
        <v/>
      </c>
      <c r="N167" s="48"/>
      <c r="O167" s="50"/>
      <c r="P167" s="49" t="str">
        <f aca="false">IF($A167="","",$N167*Controls!$C$21)</f>
        <v/>
      </c>
      <c r="Q167" s="49" t="str">
        <f aca="false">IF($A167="","",$N167*Controls!$C$22)</f>
        <v/>
      </c>
      <c r="R167" s="49" t="str">
        <f aca="false">IF($A167="","",$N167*Controls!$C$23)</f>
        <v/>
      </c>
      <c r="S167" s="48"/>
      <c r="T167" s="48"/>
      <c r="U167" s="48"/>
      <c r="V167" s="49" t="str">
        <f aca="false">IF($A167="","",$J167-$L167+$T167)</f>
        <v/>
      </c>
      <c r="W167" s="51" t="str">
        <f aca="false">IF($A167="","",IF(ABS($G167-($H167+$I167))&lt;0.01,"OK","Check"))</f>
        <v/>
      </c>
      <c r="X167" s="52"/>
      <c r="Y167" s="11" t="str">
        <f aca="false">IF($A167="","",IF($L167&gt;$K167,1,0))</f>
        <v/>
      </c>
      <c r="Z167" s="11" t="str">
        <f aca="false">IF($A167="","",IF($N167&gt;0,IF(ABS($N167-($S167+$T167+$U167))&gt;0.01,1,0),0))</f>
        <v/>
      </c>
      <c r="AA167" s="11" t="str">
        <f aca="false">IF($A167="","",IF($W167&lt;&gt;"OK",1,0))</f>
        <v/>
      </c>
      <c r="AB167" s="11" t="str">
        <f aca="false">IF($A167="","",IF($V167&lt;0,1,0))</f>
        <v/>
      </c>
      <c r="AC167" s="43" t="str">
        <f aca="false">IF($A167="","",MAX(0,$AC166 + N($O167)))</f>
        <v/>
      </c>
      <c r="AD167" s="44" t="str">
        <f aca="false">IF($A167="","",MAX(0,$AD166 + IF(N($O167)&gt;0,$M167,0) - IF(N($O167)&lt;0,MIN($AD166 + IF(N($O167)&gt;0,$M167,0),(-N($O167))*IF(($AC166+MAX(N($O167),0))&gt;0,($AD166 + IF(N($O167)&gt;0,$M167,0))/($AC166+MAX(N($O167),0)),0)),0)))</f>
        <v/>
      </c>
      <c r="AE167" s="45" t="str">
        <f aca="false">IF($A167="","",IF($AC167&gt;0,$AD167/$AC167,""))</f>
        <v/>
      </c>
    </row>
    <row r="168" customFormat="false" ht="15" hidden="false" customHeight="true" outlineLevel="0" collapsed="false">
      <c r="A168" s="36"/>
      <c r="B168" s="37"/>
      <c r="C168" s="37"/>
      <c r="D168" s="37"/>
      <c r="E168" s="37"/>
      <c r="F168" s="37"/>
      <c r="G168" s="38"/>
      <c r="H168" s="38"/>
      <c r="I168" s="38"/>
      <c r="J168" s="39" t="str">
        <f aca="false">IF($A168="","",Controls!$C$12 + SUMIFS('Capital Ledger'!$C$6:$C$405,'Capital Ledger'!$A$6:$A$405,"&lt;="&amp;$A168) + SUM($T$6:T167) - SUM($L$6:L167))</f>
        <v/>
      </c>
      <c r="K168" s="39" t="str">
        <f aca="false">IF($A168="","",MIN($J168,IF(OR($F168="Confirmed bottom",$F168="Major bottom"),Controls!$C$13,IF($F168="RADAR bottom",IF(Controls!$C$16="Yes",Controls!$C$14,0),IF($F168="Weekly boost",Controls!$C$15,0)))))</f>
        <v/>
      </c>
      <c r="L168" s="38"/>
      <c r="M168" s="39" t="str">
        <f aca="false">IF($A168="","",MAX(0,$G168)+MAX(0,$L168))</f>
        <v/>
      </c>
      <c r="N168" s="38"/>
      <c r="O168" s="40"/>
      <c r="P168" s="39" t="str">
        <f aca="false">IF($A168="","",$N168*Controls!$C$21)</f>
        <v/>
      </c>
      <c r="Q168" s="39" t="str">
        <f aca="false">IF($A168="","",$N168*Controls!$C$22)</f>
        <v/>
      </c>
      <c r="R168" s="39" t="str">
        <f aca="false">IF($A168="","",$N168*Controls!$C$23)</f>
        <v/>
      </c>
      <c r="S168" s="38"/>
      <c r="T168" s="38"/>
      <c r="U168" s="38"/>
      <c r="V168" s="39" t="str">
        <f aca="false">IF($A168="","",$J168-$L168+$T168)</f>
        <v/>
      </c>
      <c r="W168" s="41" t="str">
        <f aca="false">IF($A168="","",IF(ABS($G168-($H168+$I168))&lt;0.01,"OK","Check"))</f>
        <v/>
      </c>
      <c r="X168" s="42"/>
      <c r="Y168" s="11" t="str">
        <f aca="false">IF($A168="","",IF($L168&gt;$K168,1,0))</f>
        <v/>
      </c>
      <c r="Z168" s="11" t="str">
        <f aca="false">IF($A168="","",IF($N168&gt;0,IF(ABS($N168-($S168+$T168+$U168))&gt;0.01,1,0),0))</f>
        <v/>
      </c>
      <c r="AA168" s="11" t="str">
        <f aca="false">IF($A168="","",IF($W168&lt;&gt;"OK",1,0))</f>
        <v/>
      </c>
      <c r="AB168" s="11" t="str">
        <f aca="false">IF($A168="","",IF($V168&lt;0,1,0))</f>
        <v/>
      </c>
      <c r="AC168" s="43" t="str">
        <f aca="false">IF($A168="","",MAX(0,$AC167 + N($O168)))</f>
        <v/>
      </c>
      <c r="AD168" s="44" t="str">
        <f aca="false">IF($A168="","",MAX(0,$AD167 + IF(N($O168)&gt;0,$M168,0) - IF(N($O168)&lt;0,MIN($AD167 + IF(N($O168)&gt;0,$M168,0),(-N($O168))*IF(($AC167+MAX(N($O168),0))&gt;0,($AD167 + IF(N($O168)&gt;0,$M168,0))/($AC167+MAX(N($O168),0)),0)),0)))</f>
        <v/>
      </c>
      <c r="AE168" s="45" t="str">
        <f aca="false">IF($A168="","",IF($AC168&gt;0,$AD168/$AC168,""))</f>
        <v/>
      </c>
    </row>
    <row r="169" customFormat="false" ht="15" hidden="false" customHeight="true" outlineLevel="0" collapsed="false">
      <c r="A169" s="46"/>
      <c r="B169" s="47"/>
      <c r="C169" s="47"/>
      <c r="D169" s="47"/>
      <c r="E169" s="47"/>
      <c r="F169" s="47"/>
      <c r="G169" s="48"/>
      <c r="H169" s="48"/>
      <c r="I169" s="48"/>
      <c r="J169" s="49" t="str">
        <f aca="false">IF($A169="","",Controls!$C$12 + SUMIFS('Capital Ledger'!$C$6:$C$405,'Capital Ledger'!$A$6:$A$405,"&lt;="&amp;$A169) + SUM($T$6:T168) - SUM($L$6:L168))</f>
        <v/>
      </c>
      <c r="K169" s="49" t="str">
        <f aca="false">IF($A169="","",MIN($J169,IF(OR($F169="Confirmed bottom",$F169="Major bottom"),Controls!$C$13,IF($F169="RADAR bottom",IF(Controls!$C$16="Yes",Controls!$C$14,0),IF($F169="Weekly boost",Controls!$C$15,0)))))</f>
        <v/>
      </c>
      <c r="L169" s="48"/>
      <c r="M169" s="49" t="str">
        <f aca="false">IF($A169="","",MAX(0,$G169)+MAX(0,$L169))</f>
        <v/>
      </c>
      <c r="N169" s="48"/>
      <c r="O169" s="50"/>
      <c r="P169" s="49" t="str">
        <f aca="false">IF($A169="","",$N169*Controls!$C$21)</f>
        <v/>
      </c>
      <c r="Q169" s="49" t="str">
        <f aca="false">IF($A169="","",$N169*Controls!$C$22)</f>
        <v/>
      </c>
      <c r="R169" s="49" t="str">
        <f aca="false">IF($A169="","",$N169*Controls!$C$23)</f>
        <v/>
      </c>
      <c r="S169" s="48"/>
      <c r="T169" s="48"/>
      <c r="U169" s="48"/>
      <c r="V169" s="49" t="str">
        <f aca="false">IF($A169="","",$J169-$L169+$T169)</f>
        <v/>
      </c>
      <c r="W169" s="51" t="str">
        <f aca="false">IF($A169="","",IF(ABS($G169-($H169+$I169))&lt;0.01,"OK","Check"))</f>
        <v/>
      </c>
      <c r="X169" s="52"/>
      <c r="Y169" s="11" t="str">
        <f aca="false">IF($A169="","",IF($L169&gt;$K169,1,0))</f>
        <v/>
      </c>
      <c r="Z169" s="11" t="str">
        <f aca="false">IF($A169="","",IF($N169&gt;0,IF(ABS($N169-($S169+$T169+$U169))&gt;0.01,1,0),0))</f>
        <v/>
      </c>
      <c r="AA169" s="11" t="str">
        <f aca="false">IF($A169="","",IF($W169&lt;&gt;"OK",1,0))</f>
        <v/>
      </c>
      <c r="AB169" s="11" t="str">
        <f aca="false">IF($A169="","",IF($V169&lt;0,1,0))</f>
        <v/>
      </c>
      <c r="AC169" s="43" t="str">
        <f aca="false">IF($A169="","",MAX(0,$AC168 + N($O169)))</f>
        <v/>
      </c>
      <c r="AD169" s="44" t="str">
        <f aca="false">IF($A169="","",MAX(0,$AD168 + IF(N($O169)&gt;0,$M169,0) - IF(N($O169)&lt;0,MIN($AD168 + IF(N($O169)&gt;0,$M169,0),(-N($O169))*IF(($AC168+MAX(N($O169),0))&gt;0,($AD168 + IF(N($O169)&gt;0,$M169,0))/($AC168+MAX(N($O169),0)),0)),0)))</f>
        <v/>
      </c>
      <c r="AE169" s="45" t="str">
        <f aca="false">IF($A169="","",IF($AC169&gt;0,$AD169/$AC169,""))</f>
        <v/>
      </c>
    </row>
    <row r="170" customFormat="false" ht="15" hidden="false" customHeight="true" outlineLevel="0" collapsed="false">
      <c r="A170" s="36"/>
      <c r="B170" s="37"/>
      <c r="C170" s="37"/>
      <c r="D170" s="37"/>
      <c r="E170" s="37"/>
      <c r="F170" s="37"/>
      <c r="G170" s="38"/>
      <c r="H170" s="38"/>
      <c r="I170" s="38"/>
      <c r="J170" s="39" t="str">
        <f aca="false">IF($A170="","",Controls!$C$12 + SUMIFS('Capital Ledger'!$C$6:$C$405,'Capital Ledger'!$A$6:$A$405,"&lt;="&amp;$A170) + SUM($T$6:T169) - SUM($L$6:L169))</f>
        <v/>
      </c>
      <c r="K170" s="39" t="str">
        <f aca="false">IF($A170="","",MIN($J170,IF(OR($F170="Confirmed bottom",$F170="Major bottom"),Controls!$C$13,IF($F170="RADAR bottom",IF(Controls!$C$16="Yes",Controls!$C$14,0),IF($F170="Weekly boost",Controls!$C$15,0)))))</f>
        <v/>
      </c>
      <c r="L170" s="38"/>
      <c r="M170" s="39" t="str">
        <f aca="false">IF($A170="","",MAX(0,$G170)+MAX(0,$L170))</f>
        <v/>
      </c>
      <c r="N170" s="38"/>
      <c r="O170" s="40"/>
      <c r="P170" s="39" t="str">
        <f aca="false">IF($A170="","",$N170*Controls!$C$21)</f>
        <v/>
      </c>
      <c r="Q170" s="39" t="str">
        <f aca="false">IF($A170="","",$N170*Controls!$C$22)</f>
        <v/>
      </c>
      <c r="R170" s="39" t="str">
        <f aca="false">IF($A170="","",$N170*Controls!$C$23)</f>
        <v/>
      </c>
      <c r="S170" s="38"/>
      <c r="T170" s="38"/>
      <c r="U170" s="38"/>
      <c r="V170" s="39" t="str">
        <f aca="false">IF($A170="","",$J170-$L170+$T170)</f>
        <v/>
      </c>
      <c r="W170" s="41" t="str">
        <f aca="false">IF($A170="","",IF(ABS($G170-($H170+$I170))&lt;0.01,"OK","Check"))</f>
        <v/>
      </c>
      <c r="X170" s="42"/>
      <c r="Y170" s="11" t="str">
        <f aca="false">IF($A170="","",IF($L170&gt;$K170,1,0))</f>
        <v/>
      </c>
      <c r="Z170" s="11" t="str">
        <f aca="false">IF($A170="","",IF($N170&gt;0,IF(ABS($N170-($S170+$T170+$U170))&gt;0.01,1,0),0))</f>
        <v/>
      </c>
      <c r="AA170" s="11" t="str">
        <f aca="false">IF($A170="","",IF($W170&lt;&gt;"OK",1,0))</f>
        <v/>
      </c>
      <c r="AB170" s="11" t="str">
        <f aca="false">IF($A170="","",IF($V170&lt;0,1,0))</f>
        <v/>
      </c>
      <c r="AC170" s="43" t="str">
        <f aca="false">IF($A170="","",MAX(0,$AC169 + N($O170)))</f>
        <v/>
      </c>
      <c r="AD170" s="44" t="str">
        <f aca="false">IF($A170="","",MAX(0,$AD169 + IF(N($O170)&gt;0,$M170,0) - IF(N($O170)&lt;0,MIN($AD169 + IF(N($O170)&gt;0,$M170,0),(-N($O170))*IF(($AC169+MAX(N($O170),0))&gt;0,($AD169 + IF(N($O170)&gt;0,$M170,0))/($AC169+MAX(N($O170),0)),0)),0)))</f>
        <v/>
      </c>
      <c r="AE170" s="45" t="str">
        <f aca="false">IF($A170="","",IF($AC170&gt;0,$AD170/$AC170,""))</f>
        <v/>
      </c>
    </row>
    <row r="171" customFormat="false" ht="15" hidden="false" customHeight="true" outlineLevel="0" collapsed="false">
      <c r="A171" s="46"/>
      <c r="B171" s="47"/>
      <c r="C171" s="47"/>
      <c r="D171" s="47"/>
      <c r="E171" s="47"/>
      <c r="F171" s="47"/>
      <c r="G171" s="48"/>
      <c r="H171" s="48"/>
      <c r="I171" s="48"/>
      <c r="J171" s="49" t="str">
        <f aca="false">IF($A171="","",Controls!$C$12 + SUMIFS('Capital Ledger'!$C$6:$C$405,'Capital Ledger'!$A$6:$A$405,"&lt;="&amp;$A171) + SUM($T$6:T170) - SUM($L$6:L170))</f>
        <v/>
      </c>
      <c r="K171" s="49" t="str">
        <f aca="false">IF($A171="","",MIN($J171,IF(OR($F171="Confirmed bottom",$F171="Major bottom"),Controls!$C$13,IF($F171="RADAR bottom",IF(Controls!$C$16="Yes",Controls!$C$14,0),IF($F171="Weekly boost",Controls!$C$15,0)))))</f>
        <v/>
      </c>
      <c r="L171" s="48"/>
      <c r="M171" s="49" t="str">
        <f aca="false">IF($A171="","",MAX(0,$G171)+MAX(0,$L171))</f>
        <v/>
      </c>
      <c r="N171" s="48"/>
      <c r="O171" s="50"/>
      <c r="P171" s="49" t="str">
        <f aca="false">IF($A171="","",$N171*Controls!$C$21)</f>
        <v/>
      </c>
      <c r="Q171" s="49" t="str">
        <f aca="false">IF($A171="","",$N171*Controls!$C$22)</f>
        <v/>
      </c>
      <c r="R171" s="49" t="str">
        <f aca="false">IF($A171="","",$N171*Controls!$C$23)</f>
        <v/>
      </c>
      <c r="S171" s="48"/>
      <c r="T171" s="48"/>
      <c r="U171" s="48"/>
      <c r="V171" s="49" t="str">
        <f aca="false">IF($A171="","",$J171-$L171+$T171)</f>
        <v/>
      </c>
      <c r="W171" s="51" t="str">
        <f aca="false">IF($A171="","",IF(ABS($G171-($H171+$I171))&lt;0.01,"OK","Check"))</f>
        <v/>
      </c>
      <c r="X171" s="52"/>
      <c r="Y171" s="11" t="str">
        <f aca="false">IF($A171="","",IF($L171&gt;$K171,1,0))</f>
        <v/>
      </c>
      <c r="Z171" s="11" t="str">
        <f aca="false">IF($A171="","",IF($N171&gt;0,IF(ABS($N171-($S171+$T171+$U171))&gt;0.01,1,0),0))</f>
        <v/>
      </c>
      <c r="AA171" s="11" t="str">
        <f aca="false">IF($A171="","",IF($W171&lt;&gt;"OK",1,0))</f>
        <v/>
      </c>
      <c r="AB171" s="11" t="str">
        <f aca="false">IF($A171="","",IF($V171&lt;0,1,0))</f>
        <v/>
      </c>
      <c r="AC171" s="43" t="str">
        <f aca="false">IF($A171="","",MAX(0,$AC170 + N($O171)))</f>
        <v/>
      </c>
      <c r="AD171" s="44" t="str">
        <f aca="false">IF($A171="","",MAX(0,$AD170 + IF(N($O171)&gt;0,$M171,0) - IF(N($O171)&lt;0,MIN($AD170 + IF(N($O171)&gt;0,$M171,0),(-N($O171))*IF(($AC170+MAX(N($O171),0))&gt;0,($AD170 + IF(N($O171)&gt;0,$M171,0))/($AC170+MAX(N($O171),0)),0)),0)))</f>
        <v/>
      </c>
      <c r="AE171" s="45" t="str">
        <f aca="false">IF($A171="","",IF($AC171&gt;0,$AD171/$AC171,""))</f>
        <v/>
      </c>
    </row>
    <row r="172" customFormat="false" ht="15" hidden="false" customHeight="true" outlineLevel="0" collapsed="false">
      <c r="A172" s="36"/>
      <c r="B172" s="37"/>
      <c r="C172" s="37"/>
      <c r="D172" s="37"/>
      <c r="E172" s="37"/>
      <c r="F172" s="37"/>
      <c r="G172" s="38"/>
      <c r="H172" s="38"/>
      <c r="I172" s="38"/>
      <c r="J172" s="39" t="str">
        <f aca="false">IF($A172="","",Controls!$C$12 + SUMIFS('Capital Ledger'!$C$6:$C$405,'Capital Ledger'!$A$6:$A$405,"&lt;="&amp;$A172) + SUM($T$6:T171) - SUM($L$6:L171))</f>
        <v/>
      </c>
      <c r="K172" s="39" t="str">
        <f aca="false">IF($A172="","",MIN($J172,IF(OR($F172="Confirmed bottom",$F172="Major bottom"),Controls!$C$13,IF($F172="RADAR bottom",IF(Controls!$C$16="Yes",Controls!$C$14,0),IF($F172="Weekly boost",Controls!$C$15,0)))))</f>
        <v/>
      </c>
      <c r="L172" s="38"/>
      <c r="M172" s="39" t="str">
        <f aca="false">IF($A172="","",MAX(0,$G172)+MAX(0,$L172))</f>
        <v/>
      </c>
      <c r="N172" s="38"/>
      <c r="O172" s="40"/>
      <c r="P172" s="39" t="str">
        <f aca="false">IF($A172="","",$N172*Controls!$C$21)</f>
        <v/>
      </c>
      <c r="Q172" s="39" t="str">
        <f aca="false">IF($A172="","",$N172*Controls!$C$22)</f>
        <v/>
      </c>
      <c r="R172" s="39" t="str">
        <f aca="false">IF($A172="","",$N172*Controls!$C$23)</f>
        <v/>
      </c>
      <c r="S172" s="38"/>
      <c r="T172" s="38"/>
      <c r="U172" s="38"/>
      <c r="V172" s="39" t="str">
        <f aca="false">IF($A172="","",$J172-$L172+$T172)</f>
        <v/>
      </c>
      <c r="W172" s="41" t="str">
        <f aca="false">IF($A172="","",IF(ABS($G172-($H172+$I172))&lt;0.01,"OK","Check"))</f>
        <v/>
      </c>
      <c r="X172" s="42"/>
      <c r="Y172" s="11" t="str">
        <f aca="false">IF($A172="","",IF($L172&gt;$K172,1,0))</f>
        <v/>
      </c>
      <c r="Z172" s="11" t="str">
        <f aca="false">IF($A172="","",IF($N172&gt;0,IF(ABS($N172-($S172+$T172+$U172))&gt;0.01,1,0),0))</f>
        <v/>
      </c>
      <c r="AA172" s="11" t="str">
        <f aca="false">IF($A172="","",IF($W172&lt;&gt;"OK",1,0))</f>
        <v/>
      </c>
      <c r="AB172" s="11" t="str">
        <f aca="false">IF($A172="","",IF($V172&lt;0,1,0))</f>
        <v/>
      </c>
      <c r="AC172" s="43" t="str">
        <f aca="false">IF($A172="","",MAX(0,$AC171 + N($O172)))</f>
        <v/>
      </c>
      <c r="AD172" s="44" t="str">
        <f aca="false">IF($A172="","",MAX(0,$AD171 + IF(N($O172)&gt;0,$M172,0) - IF(N($O172)&lt;0,MIN($AD171 + IF(N($O172)&gt;0,$M172,0),(-N($O172))*IF(($AC171+MAX(N($O172),0))&gt;0,($AD171 + IF(N($O172)&gt;0,$M172,0))/($AC171+MAX(N($O172),0)),0)),0)))</f>
        <v/>
      </c>
      <c r="AE172" s="45" t="str">
        <f aca="false">IF($A172="","",IF($AC172&gt;0,$AD172/$AC172,""))</f>
        <v/>
      </c>
    </row>
    <row r="173" customFormat="false" ht="15" hidden="false" customHeight="true" outlineLevel="0" collapsed="false">
      <c r="A173" s="46"/>
      <c r="B173" s="47"/>
      <c r="C173" s="47"/>
      <c r="D173" s="47"/>
      <c r="E173" s="47"/>
      <c r="F173" s="47"/>
      <c r="G173" s="48"/>
      <c r="H173" s="48"/>
      <c r="I173" s="48"/>
      <c r="J173" s="49" t="str">
        <f aca="false">IF($A173="","",Controls!$C$12 + SUMIFS('Capital Ledger'!$C$6:$C$405,'Capital Ledger'!$A$6:$A$405,"&lt;="&amp;$A173) + SUM($T$6:T172) - SUM($L$6:L172))</f>
        <v/>
      </c>
      <c r="K173" s="49" t="str">
        <f aca="false">IF($A173="","",MIN($J173,IF(OR($F173="Confirmed bottom",$F173="Major bottom"),Controls!$C$13,IF($F173="RADAR bottom",IF(Controls!$C$16="Yes",Controls!$C$14,0),IF($F173="Weekly boost",Controls!$C$15,0)))))</f>
        <v/>
      </c>
      <c r="L173" s="48"/>
      <c r="M173" s="49" t="str">
        <f aca="false">IF($A173="","",MAX(0,$G173)+MAX(0,$L173))</f>
        <v/>
      </c>
      <c r="N173" s="48"/>
      <c r="O173" s="50"/>
      <c r="P173" s="49" t="str">
        <f aca="false">IF($A173="","",$N173*Controls!$C$21)</f>
        <v/>
      </c>
      <c r="Q173" s="49" t="str">
        <f aca="false">IF($A173="","",$N173*Controls!$C$22)</f>
        <v/>
      </c>
      <c r="R173" s="49" t="str">
        <f aca="false">IF($A173="","",$N173*Controls!$C$23)</f>
        <v/>
      </c>
      <c r="S173" s="48"/>
      <c r="T173" s="48"/>
      <c r="U173" s="48"/>
      <c r="V173" s="49" t="str">
        <f aca="false">IF($A173="","",$J173-$L173+$T173)</f>
        <v/>
      </c>
      <c r="W173" s="51" t="str">
        <f aca="false">IF($A173="","",IF(ABS($G173-($H173+$I173))&lt;0.01,"OK","Check"))</f>
        <v/>
      </c>
      <c r="X173" s="52"/>
      <c r="Y173" s="11" t="str">
        <f aca="false">IF($A173="","",IF($L173&gt;$K173,1,0))</f>
        <v/>
      </c>
      <c r="Z173" s="11" t="str">
        <f aca="false">IF($A173="","",IF($N173&gt;0,IF(ABS($N173-($S173+$T173+$U173))&gt;0.01,1,0),0))</f>
        <v/>
      </c>
      <c r="AA173" s="11" t="str">
        <f aca="false">IF($A173="","",IF($W173&lt;&gt;"OK",1,0))</f>
        <v/>
      </c>
      <c r="AB173" s="11" t="str">
        <f aca="false">IF($A173="","",IF($V173&lt;0,1,0))</f>
        <v/>
      </c>
      <c r="AC173" s="43" t="str">
        <f aca="false">IF($A173="","",MAX(0,$AC172 + N($O173)))</f>
        <v/>
      </c>
      <c r="AD173" s="44" t="str">
        <f aca="false">IF($A173="","",MAX(0,$AD172 + IF(N($O173)&gt;0,$M173,0) - IF(N($O173)&lt;0,MIN($AD172 + IF(N($O173)&gt;0,$M173,0),(-N($O173))*IF(($AC172+MAX(N($O173),0))&gt;0,($AD172 + IF(N($O173)&gt;0,$M173,0))/($AC172+MAX(N($O173),0)),0)),0)))</f>
        <v/>
      </c>
      <c r="AE173" s="45" t="str">
        <f aca="false">IF($A173="","",IF($AC173&gt;0,$AD173/$AC173,""))</f>
        <v/>
      </c>
    </row>
    <row r="174" customFormat="false" ht="15" hidden="false" customHeight="true" outlineLevel="0" collapsed="false">
      <c r="A174" s="36"/>
      <c r="B174" s="37"/>
      <c r="C174" s="37"/>
      <c r="D174" s="37"/>
      <c r="E174" s="37"/>
      <c r="F174" s="37"/>
      <c r="G174" s="38"/>
      <c r="H174" s="38"/>
      <c r="I174" s="38"/>
      <c r="J174" s="39" t="str">
        <f aca="false">IF($A174="","",Controls!$C$12 + SUMIFS('Capital Ledger'!$C$6:$C$405,'Capital Ledger'!$A$6:$A$405,"&lt;="&amp;$A174) + SUM($T$6:T173) - SUM($L$6:L173))</f>
        <v/>
      </c>
      <c r="K174" s="39" t="str">
        <f aca="false">IF($A174="","",MIN($J174,IF(OR($F174="Confirmed bottom",$F174="Major bottom"),Controls!$C$13,IF($F174="RADAR bottom",IF(Controls!$C$16="Yes",Controls!$C$14,0),IF($F174="Weekly boost",Controls!$C$15,0)))))</f>
        <v/>
      </c>
      <c r="L174" s="38"/>
      <c r="M174" s="39" t="str">
        <f aca="false">IF($A174="","",MAX(0,$G174)+MAX(0,$L174))</f>
        <v/>
      </c>
      <c r="N174" s="38"/>
      <c r="O174" s="40"/>
      <c r="P174" s="39" t="str">
        <f aca="false">IF($A174="","",$N174*Controls!$C$21)</f>
        <v/>
      </c>
      <c r="Q174" s="39" t="str">
        <f aca="false">IF($A174="","",$N174*Controls!$C$22)</f>
        <v/>
      </c>
      <c r="R174" s="39" t="str">
        <f aca="false">IF($A174="","",$N174*Controls!$C$23)</f>
        <v/>
      </c>
      <c r="S174" s="38"/>
      <c r="T174" s="38"/>
      <c r="U174" s="38"/>
      <c r="V174" s="39" t="str">
        <f aca="false">IF($A174="","",$J174-$L174+$T174)</f>
        <v/>
      </c>
      <c r="W174" s="41" t="str">
        <f aca="false">IF($A174="","",IF(ABS($G174-($H174+$I174))&lt;0.01,"OK","Check"))</f>
        <v/>
      </c>
      <c r="X174" s="42"/>
      <c r="Y174" s="11" t="str">
        <f aca="false">IF($A174="","",IF($L174&gt;$K174,1,0))</f>
        <v/>
      </c>
      <c r="Z174" s="11" t="str">
        <f aca="false">IF($A174="","",IF($N174&gt;0,IF(ABS($N174-($S174+$T174+$U174))&gt;0.01,1,0),0))</f>
        <v/>
      </c>
      <c r="AA174" s="11" t="str">
        <f aca="false">IF($A174="","",IF($W174&lt;&gt;"OK",1,0))</f>
        <v/>
      </c>
      <c r="AB174" s="11" t="str">
        <f aca="false">IF($A174="","",IF($V174&lt;0,1,0))</f>
        <v/>
      </c>
      <c r="AC174" s="43" t="str">
        <f aca="false">IF($A174="","",MAX(0,$AC173 + N($O174)))</f>
        <v/>
      </c>
      <c r="AD174" s="44" t="str">
        <f aca="false">IF($A174="","",MAX(0,$AD173 + IF(N($O174)&gt;0,$M174,0) - IF(N($O174)&lt;0,MIN($AD173 + IF(N($O174)&gt;0,$M174,0),(-N($O174))*IF(($AC173+MAX(N($O174),0))&gt;0,($AD173 + IF(N($O174)&gt;0,$M174,0))/($AC173+MAX(N($O174),0)),0)),0)))</f>
        <v/>
      </c>
      <c r="AE174" s="45" t="str">
        <f aca="false">IF($A174="","",IF($AC174&gt;0,$AD174/$AC174,""))</f>
        <v/>
      </c>
    </row>
    <row r="175" customFormat="false" ht="15" hidden="false" customHeight="true" outlineLevel="0" collapsed="false">
      <c r="A175" s="46"/>
      <c r="B175" s="47"/>
      <c r="C175" s="47"/>
      <c r="D175" s="47"/>
      <c r="E175" s="47"/>
      <c r="F175" s="47"/>
      <c r="G175" s="48"/>
      <c r="H175" s="48"/>
      <c r="I175" s="48"/>
      <c r="J175" s="49" t="str">
        <f aca="false">IF($A175="","",Controls!$C$12 + SUMIFS('Capital Ledger'!$C$6:$C$405,'Capital Ledger'!$A$6:$A$405,"&lt;="&amp;$A175) + SUM($T$6:T174) - SUM($L$6:L174))</f>
        <v/>
      </c>
      <c r="K175" s="49" t="str">
        <f aca="false">IF($A175="","",MIN($J175,IF(OR($F175="Confirmed bottom",$F175="Major bottom"),Controls!$C$13,IF($F175="RADAR bottom",IF(Controls!$C$16="Yes",Controls!$C$14,0),IF($F175="Weekly boost",Controls!$C$15,0)))))</f>
        <v/>
      </c>
      <c r="L175" s="48"/>
      <c r="M175" s="49" t="str">
        <f aca="false">IF($A175="","",MAX(0,$G175)+MAX(0,$L175))</f>
        <v/>
      </c>
      <c r="N175" s="48"/>
      <c r="O175" s="50"/>
      <c r="P175" s="49" t="str">
        <f aca="false">IF($A175="","",$N175*Controls!$C$21)</f>
        <v/>
      </c>
      <c r="Q175" s="49" t="str">
        <f aca="false">IF($A175="","",$N175*Controls!$C$22)</f>
        <v/>
      </c>
      <c r="R175" s="49" t="str">
        <f aca="false">IF($A175="","",$N175*Controls!$C$23)</f>
        <v/>
      </c>
      <c r="S175" s="48"/>
      <c r="T175" s="48"/>
      <c r="U175" s="48"/>
      <c r="V175" s="49" t="str">
        <f aca="false">IF($A175="","",$J175-$L175+$T175)</f>
        <v/>
      </c>
      <c r="W175" s="51" t="str">
        <f aca="false">IF($A175="","",IF(ABS($G175-($H175+$I175))&lt;0.01,"OK","Check"))</f>
        <v/>
      </c>
      <c r="X175" s="52"/>
      <c r="Y175" s="11" t="str">
        <f aca="false">IF($A175="","",IF($L175&gt;$K175,1,0))</f>
        <v/>
      </c>
      <c r="Z175" s="11" t="str">
        <f aca="false">IF($A175="","",IF($N175&gt;0,IF(ABS($N175-($S175+$T175+$U175))&gt;0.01,1,0),0))</f>
        <v/>
      </c>
      <c r="AA175" s="11" t="str">
        <f aca="false">IF($A175="","",IF($W175&lt;&gt;"OK",1,0))</f>
        <v/>
      </c>
      <c r="AB175" s="11" t="str">
        <f aca="false">IF($A175="","",IF($V175&lt;0,1,0))</f>
        <v/>
      </c>
      <c r="AC175" s="43" t="str">
        <f aca="false">IF($A175="","",MAX(0,$AC174 + N($O175)))</f>
        <v/>
      </c>
      <c r="AD175" s="44" t="str">
        <f aca="false">IF($A175="","",MAX(0,$AD174 + IF(N($O175)&gt;0,$M175,0) - IF(N($O175)&lt;0,MIN($AD174 + IF(N($O175)&gt;0,$M175,0),(-N($O175))*IF(($AC174+MAX(N($O175),0))&gt;0,($AD174 + IF(N($O175)&gt;0,$M175,0))/($AC174+MAX(N($O175),0)),0)),0)))</f>
        <v/>
      </c>
      <c r="AE175" s="45" t="str">
        <f aca="false">IF($A175="","",IF($AC175&gt;0,$AD175/$AC175,""))</f>
        <v/>
      </c>
    </row>
    <row r="176" customFormat="false" ht="15" hidden="false" customHeight="true" outlineLevel="0" collapsed="false">
      <c r="A176" s="36"/>
      <c r="B176" s="37"/>
      <c r="C176" s="37"/>
      <c r="D176" s="37"/>
      <c r="E176" s="37"/>
      <c r="F176" s="37"/>
      <c r="G176" s="38"/>
      <c r="H176" s="38"/>
      <c r="I176" s="38"/>
      <c r="J176" s="39" t="str">
        <f aca="false">IF($A176="","",Controls!$C$12 + SUMIFS('Capital Ledger'!$C$6:$C$405,'Capital Ledger'!$A$6:$A$405,"&lt;="&amp;$A176) + SUM($T$6:T175) - SUM($L$6:L175))</f>
        <v/>
      </c>
      <c r="K176" s="39" t="str">
        <f aca="false">IF($A176="","",MIN($J176,IF(OR($F176="Confirmed bottom",$F176="Major bottom"),Controls!$C$13,IF($F176="RADAR bottom",IF(Controls!$C$16="Yes",Controls!$C$14,0),IF($F176="Weekly boost",Controls!$C$15,0)))))</f>
        <v/>
      </c>
      <c r="L176" s="38"/>
      <c r="M176" s="39" t="str">
        <f aca="false">IF($A176="","",MAX(0,$G176)+MAX(0,$L176))</f>
        <v/>
      </c>
      <c r="N176" s="38"/>
      <c r="O176" s="40"/>
      <c r="P176" s="39" t="str">
        <f aca="false">IF($A176="","",$N176*Controls!$C$21)</f>
        <v/>
      </c>
      <c r="Q176" s="39" t="str">
        <f aca="false">IF($A176="","",$N176*Controls!$C$22)</f>
        <v/>
      </c>
      <c r="R176" s="39" t="str">
        <f aca="false">IF($A176="","",$N176*Controls!$C$23)</f>
        <v/>
      </c>
      <c r="S176" s="38"/>
      <c r="T176" s="38"/>
      <c r="U176" s="38"/>
      <c r="V176" s="39" t="str">
        <f aca="false">IF($A176="","",$J176-$L176+$T176)</f>
        <v/>
      </c>
      <c r="W176" s="41" t="str">
        <f aca="false">IF($A176="","",IF(ABS($G176-($H176+$I176))&lt;0.01,"OK","Check"))</f>
        <v/>
      </c>
      <c r="X176" s="42"/>
      <c r="Y176" s="11" t="str">
        <f aca="false">IF($A176="","",IF($L176&gt;$K176,1,0))</f>
        <v/>
      </c>
      <c r="Z176" s="11" t="str">
        <f aca="false">IF($A176="","",IF($N176&gt;0,IF(ABS($N176-($S176+$T176+$U176))&gt;0.01,1,0),0))</f>
        <v/>
      </c>
      <c r="AA176" s="11" t="str">
        <f aca="false">IF($A176="","",IF($W176&lt;&gt;"OK",1,0))</f>
        <v/>
      </c>
      <c r="AB176" s="11" t="str">
        <f aca="false">IF($A176="","",IF($V176&lt;0,1,0))</f>
        <v/>
      </c>
      <c r="AC176" s="43" t="str">
        <f aca="false">IF($A176="","",MAX(0,$AC175 + N($O176)))</f>
        <v/>
      </c>
      <c r="AD176" s="44" t="str">
        <f aca="false">IF($A176="","",MAX(0,$AD175 + IF(N($O176)&gt;0,$M176,0) - IF(N($O176)&lt;0,MIN($AD175 + IF(N($O176)&gt;0,$M176,0),(-N($O176))*IF(($AC175+MAX(N($O176),0))&gt;0,($AD175 + IF(N($O176)&gt;0,$M176,0))/($AC175+MAX(N($O176),0)),0)),0)))</f>
        <v/>
      </c>
      <c r="AE176" s="45" t="str">
        <f aca="false">IF($A176="","",IF($AC176&gt;0,$AD176/$AC176,""))</f>
        <v/>
      </c>
    </row>
    <row r="177" customFormat="false" ht="15" hidden="false" customHeight="true" outlineLevel="0" collapsed="false">
      <c r="A177" s="46"/>
      <c r="B177" s="47"/>
      <c r="C177" s="47"/>
      <c r="D177" s="47"/>
      <c r="E177" s="47"/>
      <c r="F177" s="47"/>
      <c r="G177" s="48"/>
      <c r="H177" s="48"/>
      <c r="I177" s="48"/>
      <c r="J177" s="49" t="str">
        <f aca="false">IF($A177="","",Controls!$C$12 + SUMIFS('Capital Ledger'!$C$6:$C$405,'Capital Ledger'!$A$6:$A$405,"&lt;="&amp;$A177) + SUM($T$6:T176) - SUM($L$6:L176))</f>
        <v/>
      </c>
      <c r="K177" s="49" t="str">
        <f aca="false">IF($A177="","",MIN($J177,IF(OR($F177="Confirmed bottom",$F177="Major bottom"),Controls!$C$13,IF($F177="RADAR bottom",IF(Controls!$C$16="Yes",Controls!$C$14,0),IF($F177="Weekly boost",Controls!$C$15,0)))))</f>
        <v/>
      </c>
      <c r="L177" s="48"/>
      <c r="M177" s="49" t="str">
        <f aca="false">IF($A177="","",MAX(0,$G177)+MAX(0,$L177))</f>
        <v/>
      </c>
      <c r="N177" s="48"/>
      <c r="O177" s="50"/>
      <c r="P177" s="49" t="str">
        <f aca="false">IF($A177="","",$N177*Controls!$C$21)</f>
        <v/>
      </c>
      <c r="Q177" s="49" t="str">
        <f aca="false">IF($A177="","",$N177*Controls!$C$22)</f>
        <v/>
      </c>
      <c r="R177" s="49" t="str">
        <f aca="false">IF($A177="","",$N177*Controls!$C$23)</f>
        <v/>
      </c>
      <c r="S177" s="48"/>
      <c r="T177" s="48"/>
      <c r="U177" s="48"/>
      <c r="V177" s="49" t="str">
        <f aca="false">IF($A177="","",$J177-$L177+$T177)</f>
        <v/>
      </c>
      <c r="W177" s="51" t="str">
        <f aca="false">IF($A177="","",IF(ABS($G177-($H177+$I177))&lt;0.01,"OK","Check"))</f>
        <v/>
      </c>
      <c r="X177" s="52"/>
      <c r="Y177" s="11" t="str">
        <f aca="false">IF($A177="","",IF($L177&gt;$K177,1,0))</f>
        <v/>
      </c>
      <c r="Z177" s="11" t="str">
        <f aca="false">IF($A177="","",IF($N177&gt;0,IF(ABS($N177-($S177+$T177+$U177))&gt;0.01,1,0),0))</f>
        <v/>
      </c>
      <c r="AA177" s="11" t="str">
        <f aca="false">IF($A177="","",IF($W177&lt;&gt;"OK",1,0))</f>
        <v/>
      </c>
      <c r="AB177" s="11" t="str">
        <f aca="false">IF($A177="","",IF($V177&lt;0,1,0))</f>
        <v/>
      </c>
      <c r="AC177" s="43" t="str">
        <f aca="false">IF($A177="","",MAX(0,$AC176 + N($O177)))</f>
        <v/>
      </c>
      <c r="AD177" s="44" t="str">
        <f aca="false">IF($A177="","",MAX(0,$AD176 + IF(N($O177)&gt;0,$M177,0) - IF(N($O177)&lt;0,MIN($AD176 + IF(N($O177)&gt;0,$M177,0),(-N($O177))*IF(($AC176+MAX(N($O177),0))&gt;0,($AD176 + IF(N($O177)&gt;0,$M177,0))/($AC176+MAX(N($O177),0)),0)),0)))</f>
        <v/>
      </c>
      <c r="AE177" s="45" t="str">
        <f aca="false">IF($A177="","",IF($AC177&gt;0,$AD177/$AC177,""))</f>
        <v/>
      </c>
    </row>
    <row r="178" customFormat="false" ht="15" hidden="false" customHeight="true" outlineLevel="0" collapsed="false">
      <c r="A178" s="36"/>
      <c r="B178" s="37"/>
      <c r="C178" s="37"/>
      <c r="D178" s="37"/>
      <c r="E178" s="37"/>
      <c r="F178" s="37"/>
      <c r="G178" s="38"/>
      <c r="H178" s="38"/>
      <c r="I178" s="38"/>
      <c r="J178" s="39" t="str">
        <f aca="false">IF($A178="","",Controls!$C$12 + SUMIFS('Capital Ledger'!$C$6:$C$405,'Capital Ledger'!$A$6:$A$405,"&lt;="&amp;$A178) + SUM($T$6:T177) - SUM($L$6:L177))</f>
        <v/>
      </c>
      <c r="K178" s="39" t="str">
        <f aca="false">IF($A178="","",MIN($J178,IF(OR($F178="Confirmed bottom",$F178="Major bottom"),Controls!$C$13,IF($F178="RADAR bottom",IF(Controls!$C$16="Yes",Controls!$C$14,0),IF($F178="Weekly boost",Controls!$C$15,0)))))</f>
        <v/>
      </c>
      <c r="L178" s="38"/>
      <c r="M178" s="39" t="str">
        <f aca="false">IF($A178="","",MAX(0,$G178)+MAX(0,$L178))</f>
        <v/>
      </c>
      <c r="N178" s="38"/>
      <c r="O178" s="40"/>
      <c r="P178" s="39" t="str">
        <f aca="false">IF($A178="","",$N178*Controls!$C$21)</f>
        <v/>
      </c>
      <c r="Q178" s="39" t="str">
        <f aca="false">IF($A178="","",$N178*Controls!$C$22)</f>
        <v/>
      </c>
      <c r="R178" s="39" t="str">
        <f aca="false">IF($A178="","",$N178*Controls!$C$23)</f>
        <v/>
      </c>
      <c r="S178" s="38"/>
      <c r="T178" s="38"/>
      <c r="U178" s="38"/>
      <c r="V178" s="39" t="str">
        <f aca="false">IF($A178="","",$J178-$L178+$T178)</f>
        <v/>
      </c>
      <c r="W178" s="41" t="str">
        <f aca="false">IF($A178="","",IF(ABS($G178-($H178+$I178))&lt;0.01,"OK","Check"))</f>
        <v/>
      </c>
      <c r="X178" s="42"/>
      <c r="Y178" s="11" t="str">
        <f aca="false">IF($A178="","",IF($L178&gt;$K178,1,0))</f>
        <v/>
      </c>
      <c r="Z178" s="11" t="str">
        <f aca="false">IF($A178="","",IF($N178&gt;0,IF(ABS($N178-($S178+$T178+$U178))&gt;0.01,1,0),0))</f>
        <v/>
      </c>
      <c r="AA178" s="11" t="str">
        <f aca="false">IF($A178="","",IF($W178&lt;&gt;"OK",1,0))</f>
        <v/>
      </c>
      <c r="AB178" s="11" t="str">
        <f aca="false">IF($A178="","",IF($V178&lt;0,1,0))</f>
        <v/>
      </c>
      <c r="AC178" s="43" t="str">
        <f aca="false">IF($A178="","",MAX(0,$AC177 + N($O178)))</f>
        <v/>
      </c>
      <c r="AD178" s="44" t="str">
        <f aca="false">IF($A178="","",MAX(0,$AD177 + IF(N($O178)&gt;0,$M178,0) - IF(N($O178)&lt;0,MIN($AD177 + IF(N($O178)&gt;0,$M178,0),(-N($O178))*IF(($AC177+MAX(N($O178),0))&gt;0,($AD177 + IF(N($O178)&gt;0,$M178,0))/($AC177+MAX(N($O178),0)),0)),0)))</f>
        <v/>
      </c>
      <c r="AE178" s="45" t="str">
        <f aca="false">IF($A178="","",IF($AC178&gt;0,$AD178/$AC178,""))</f>
        <v/>
      </c>
    </row>
    <row r="179" customFormat="false" ht="15" hidden="false" customHeight="true" outlineLevel="0" collapsed="false">
      <c r="A179" s="46"/>
      <c r="B179" s="47"/>
      <c r="C179" s="47"/>
      <c r="D179" s="47"/>
      <c r="E179" s="47"/>
      <c r="F179" s="47"/>
      <c r="G179" s="48"/>
      <c r="H179" s="48"/>
      <c r="I179" s="48"/>
      <c r="J179" s="49" t="str">
        <f aca="false">IF($A179="","",Controls!$C$12 + SUMIFS('Capital Ledger'!$C$6:$C$405,'Capital Ledger'!$A$6:$A$405,"&lt;="&amp;$A179) + SUM($T$6:T178) - SUM($L$6:L178))</f>
        <v/>
      </c>
      <c r="K179" s="49" t="str">
        <f aca="false">IF($A179="","",MIN($J179,IF(OR($F179="Confirmed bottom",$F179="Major bottom"),Controls!$C$13,IF($F179="RADAR bottom",IF(Controls!$C$16="Yes",Controls!$C$14,0),IF($F179="Weekly boost",Controls!$C$15,0)))))</f>
        <v/>
      </c>
      <c r="L179" s="48"/>
      <c r="M179" s="49" t="str">
        <f aca="false">IF($A179="","",MAX(0,$G179)+MAX(0,$L179))</f>
        <v/>
      </c>
      <c r="N179" s="48"/>
      <c r="O179" s="50"/>
      <c r="P179" s="49" t="str">
        <f aca="false">IF($A179="","",$N179*Controls!$C$21)</f>
        <v/>
      </c>
      <c r="Q179" s="49" t="str">
        <f aca="false">IF($A179="","",$N179*Controls!$C$22)</f>
        <v/>
      </c>
      <c r="R179" s="49" t="str">
        <f aca="false">IF($A179="","",$N179*Controls!$C$23)</f>
        <v/>
      </c>
      <c r="S179" s="48"/>
      <c r="T179" s="48"/>
      <c r="U179" s="48"/>
      <c r="V179" s="49" t="str">
        <f aca="false">IF($A179="","",$J179-$L179+$T179)</f>
        <v/>
      </c>
      <c r="W179" s="51" t="str">
        <f aca="false">IF($A179="","",IF(ABS($G179-($H179+$I179))&lt;0.01,"OK","Check"))</f>
        <v/>
      </c>
      <c r="X179" s="52"/>
      <c r="Y179" s="11" t="str">
        <f aca="false">IF($A179="","",IF($L179&gt;$K179,1,0))</f>
        <v/>
      </c>
      <c r="Z179" s="11" t="str">
        <f aca="false">IF($A179="","",IF($N179&gt;0,IF(ABS($N179-($S179+$T179+$U179))&gt;0.01,1,0),0))</f>
        <v/>
      </c>
      <c r="AA179" s="11" t="str">
        <f aca="false">IF($A179="","",IF($W179&lt;&gt;"OK",1,0))</f>
        <v/>
      </c>
      <c r="AB179" s="11" t="str">
        <f aca="false">IF($A179="","",IF($V179&lt;0,1,0))</f>
        <v/>
      </c>
      <c r="AC179" s="43" t="str">
        <f aca="false">IF($A179="","",MAX(0,$AC178 + N($O179)))</f>
        <v/>
      </c>
      <c r="AD179" s="44" t="str">
        <f aca="false">IF($A179="","",MAX(0,$AD178 + IF(N($O179)&gt;0,$M179,0) - IF(N($O179)&lt;0,MIN($AD178 + IF(N($O179)&gt;0,$M179,0),(-N($O179))*IF(($AC178+MAX(N($O179),0))&gt;0,($AD178 + IF(N($O179)&gt;0,$M179,0))/($AC178+MAX(N($O179),0)),0)),0)))</f>
        <v/>
      </c>
      <c r="AE179" s="45" t="str">
        <f aca="false">IF($A179="","",IF($AC179&gt;0,$AD179/$AC179,""))</f>
        <v/>
      </c>
    </row>
    <row r="180" customFormat="false" ht="15" hidden="false" customHeight="true" outlineLevel="0" collapsed="false">
      <c r="A180" s="36"/>
      <c r="B180" s="37"/>
      <c r="C180" s="37"/>
      <c r="D180" s="37"/>
      <c r="E180" s="37"/>
      <c r="F180" s="37"/>
      <c r="G180" s="38"/>
      <c r="H180" s="38"/>
      <c r="I180" s="38"/>
      <c r="J180" s="39" t="str">
        <f aca="false">IF($A180="","",Controls!$C$12 + SUMIFS('Capital Ledger'!$C$6:$C$405,'Capital Ledger'!$A$6:$A$405,"&lt;="&amp;$A180) + SUM($T$6:T179) - SUM($L$6:L179))</f>
        <v/>
      </c>
      <c r="K180" s="39" t="str">
        <f aca="false">IF($A180="","",MIN($J180,IF(OR($F180="Confirmed bottom",$F180="Major bottom"),Controls!$C$13,IF($F180="RADAR bottom",IF(Controls!$C$16="Yes",Controls!$C$14,0),IF($F180="Weekly boost",Controls!$C$15,0)))))</f>
        <v/>
      </c>
      <c r="L180" s="38"/>
      <c r="M180" s="39" t="str">
        <f aca="false">IF($A180="","",MAX(0,$G180)+MAX(0,$L180))</f>
        <v/>
      </c>
      <c r="N180" s="38"/>
      <c r="O180" s="40"/>
      <c r="P180" s="39" t="str">
        <f aca="false">IF($A180="","",$N180*Controls!$C$21)</f>
        <v/>
      </c>
      <c r="Q180" s="39" t="str">
        <f aca="false">IF($A180="","",$N180*Controls!$C$22)</f>
        <v/>
      </c>
      <c r="R180" s="39" t="str">
        <f aca="false">IF($A180="","",$N180*Controls!$C$23)</f>
        <v/>
      </c>
      <c r="S180" s="38"/>
      <c r="T180" s="38"/>
      <c r="U180" s="38"/>
      <c r="V180" s="39" t="str">
        <f aca="false">IF($A180="","",$J180-$L180+$T180)</f>
        <v/>
      </c>
      <c r="W180" s="41" t="str">
        <f aca="false">IF($A180="","",IF(ABS($G180-($H180+$I180))&lt;0.01,"OK","Check"))</f>
        <v/>
      </c>
      <c r="X180" s="42"/>
      <c r="Y180" s="11" t="str">
        <f aca="false">IF($A180="","",IF($L180&gt;$K180,1,0))</f>
        <v/>
      </c>
      <c r="Z180" s="11" t="str">
        <f aca="false">IF($A180="","",IF($N180&gt;0,IF(ABS($N180-($S180+$T180+$U180))&gt;0.01,1,0),0))</f>
        <v/>
      </c>
      <c r="AA180" s="11" t="str">
        <f aca="false">IF($A180="","",IF($W180&lt;&gt;"OK",1,0))</f>
        <v/>
      </c>
      <c r="AB180" s="11" t="str">
        <f aca="false">IF($A180="","",IF($V180&lt;0,1,0))</f>
        <v/>
      </c>
      <c r="AC180" s="43" t="str">
        <f aca="false">IF($A180="","",MAX(0,$AC179 + N($O180)))</f>
        <v/>
      </c>
      <c r="AD180" s="44" t="str">
        <f aca="false">IF($A180="","",MAX(0,$AD179 + IF(N($O180)&gt;0,$M180,0) - IF(N($O180)&lt;0,MIN($AD179 + IF(N($O180)&gt;0,$M180,0),(-N($O180))*IF(($AC179+MAX(N($O180),0))&gt;0,($AD179 + IF(N($O180)&gt;0,$M180,0))/($AC179+MAX(N($O180),0)),0)),0)))</f>
        <v/>
      </c>
      <c r="AE180" s="45" t="str">
        <f aca="false">IF($A180="","",IF($AC180&gt;0,$AD180/$AC180,""))</f>
        <v/>
      </c>
    </row>
    <row r="181" customFormat="false" ht="15" hidden="false" customHeight="true" outlineLevel="0" collapsed="false">
      <c r="A181" s="46"/>
      <c r="B181" s="47"/>
      <c r="C181" s="47"/>
      <c r="D181" s="47"/>
      <c r="E181" s="47"/>
      <c r="F181" s="47"/>
      <c r="G181" s="48"/>
      <c r="H181" s="48"/>
      <c r="I181" s="48"/>
      <c r="J181" s="49" t="str">
        <f aca="false">IF($A181="","",Controls!$C$12 + SUMIFS('Capital Ledger'!$C$6:$C$405,'Capital Ledger'!$A$6:$A$405,"&lt;="&amp;$A181) + SUM($T$6:T180) - SUM($L$6:L180))</f>
        <v/>
      </c>
      <c r="K181" s="49" t="str">
        <f aca="false">IF($A181="","",MIN($J181,IF(OR($F181="Confirmed bottom",$F181="Major bottom"),Controls!$C$13,IF($F181="RADAR bottom",IF(Controls!$C$16="Yes",Controls!$C$14,0),IF($F181="Weekly boost",Controls!$C$15,0)))))</f>
        <v/>
      </c>
      <c r="L181" s="48"/>
      <c r="M181" s="49" t="str">
        <f aca="false">IF($A181="","",MAX(0,$G181)+MAX(0,$L181))</f>
        <v/>
      </c>
      <c r="N181" s="48"/>
      <c r="O181" s="50"/>
      <c r="P181" s="49" t="str">
        <f aca="false">IF($A181="","",$N181*Controls!$C$21)</f>
        <v/>
      </c>
      <c r="Q181" s="49" t="str">
        <f aca="false">IF($A181="","",$N181*Controls!$C$22)</f>
        <v/>
      </c>
      <c r="R181" s="49" t="str">
        <f aca="false">IF($A181="","",$N181*Controls!$C$23)</f>
        <v/>
      </c>
      <c r="S181" s="48"/>
      <c r="T181" s="48"/>
      <c r="U181" s="48"/>
      <c r="V181" s="49" t="str">
        <f aca="false">IF($A181="","",$J181-$L181+$T181)</f>
        <v/>
      </c>
      <c r="W181" s="51" t="str">
        <f aca="false">IF($A181="","",IF(ABS($G181-($H181+$I181))&lt;0.01,"OK","Check"))</f>
        <v/>
      </c>
      <c r="X181" s="52"/>
      <c r="Y181" s="11" t="str">
        <f aca="false">IF($A181="","",IF($L181&gt;$K181,1,0))</f>
        <v/>
      </c>
      <c r="Z181" s="11" t="str">
        <f aca="false">IF($A181="","",IF($N181&gt;0,IF(ABS($N181-($S181+$T181+$U181))&gt;0.01,1,0),0))</f>
        <v/>
      </c>
      <c r="AA181" s="11" t="str">
        <f aca="false">IF($A181="","",IF($W181&lt;&gt;"OK",1,0))</f>
        <v/>
      </c>
      <c r="AB181" s="11" t="str">
        <f aca="false">IF($A181="","",IF($V181&lt;0,1,0))</f>
        <v/>
      </c>
      <c r="AC181" s="43" t="str">
        <f aca="false">IF($A181="","",MAX(0,$AC180 + N($O181)))</f>
        <v/>
      </c>
      <c r="AD181" s="44" t="str">
        <f aca="false">IF($A181="","",MAX(0,$AD180 + IF(N($O181)&gt;0,$M181,0) - IF(N($O181)&lt;0,MIN($AD180 + IF(N($O181)&gt;0,$M181,0),(-N($O181))*IF(($AC180+MAX(N($O181),0))&gt;0,($AD180 + IF(N($O181)&gt;0,$M181,0))/($AC180+MAX(N($O181),0)),0)),0)))</f>
        <v/>
      </c>
      <c r="AE181" s="45" t="str">
        <f aca="false">IF($A181="","",IF($AC181&gt;0,$AD181/$AC181,""))</f>
        <v/>
      </c>
    </row>
    <row r="182" customFormat="false" ht="15" hidden="false" customHeight="true" outlineLevel="0" collapsed="false">
      <c r="A182" s="36"/>
      <c r="B182" s="37"/>
      <c r="C182" s="37"/>
      <c r="D182" s="37"/>
      <c r="E182" s="37"/>
      <c r="F182" s="37"/>
      <c r="G182" s="38"/>
      <c r="H182" s="38"/>
      <c r="I182" s="38"/>
      <c r="J182" s="39" t="str">
        <f aca="false">IF($A182="","",Controls!$C$12 + SUMIFS('Capital Ledger'!$C$6:$C$405,'Capital Ledger'!$A$6:$A$405,"&lt;="&amp;$A182) + SUM($T$6:T181) - SUM($L$6:L181))</f>
        <v/>
      </c>
      <c r="K182" s="39" t="str">
        <f aca="false">IF($A182="","",MIN($J182,IF(OR($F182="Confirmed bottom",$F182="Major bottom"),Controls!$C$13,IF($F182="RADAR bottom",IF(Controls!$C$16="Yes",Controls!$C$14,0),IF($F182="Weekly boost",Controls!$C$15,0)))))</f>
        <v/>
      </c>
      <c r="L182" s="38"/>
      <c r="M182" s="39" t="str">
        <f aca="false">IF($A182="","",MAX(0,$G182)+MAX(0,$L182))</f>
        <v/>
      </c>
      <c r="N182" s="38"/>
      <c r="O182" s="40"/>
      <c r="P182" s="39" t="str">
        <f aca="false">IF($A182="","",$N182*Controls!$C$21)</f>
        <v/>
      </c>
      <c r="Q182" s="39" t="str">
        <f aca="false">IF($A182="","",$N182*Controls!$C$22)</f>
        <v/>
      </c>
      <c r="R182" s="39" t="str">
        <f aca="false">IF($A182="","",$N182*Controls!$C$23)</f>
        <v/>
      </c>
      <c r="S182" s="38"/>
      <c r="T182" s="38"/>
      <c r="U182" s="38"/>
      <c r="V182" s="39" t="str">
        <f aca="false">IF($A182="","",$J182-$L182+$T182)</f>
        <v/>
      </c>
      <c r="W182" s="41" t="str">
        <f aca="false">IF($A182="","",IF(ABS($G182-($H182+$I182))&lt;0.01,"OK","Check"))</f>
        <v/>
      </c>
      <c r="X182" s="42"/>
      <c r="Y182" s="11" t="str">
        <f aca="false">IF($A182="","",IF($L182&gt;$K182,1,0))</f>
        <v/>
      </c>
      <c r="Z182" s="11" t="str">
        <f aca="false">IF($A182="","",IF($N182&gt;0,IF(ABS($N182-($S182+$T182+$U182))&gt;0.01,1,0),0))</f>
        <v/>
      </c>
      <c r="AA182" s="11" t="str">
        <f aca="false">IF($A182="","",IF($W182&lt;&gt;"OK",1,0))</f>
        <v/>
      </c>
      <c r="AB182" s="11" t="str">
        <f aca="false">IF($A182="","",IF($V182&lt;0,1,0))</f>
        <v/>
      </c>
      <c r="AC182" s="43" t="str">
        <f aca="false">IF($A182="","",MAX(0,$AC181 + N($O182)))</f>
        <v/>
      </c>
      <c r="AD182" s="44" t="str">
        <f aca="false">IF($A182="","",MAX(0,$AD181 + IF(N($O182)&gt;0,$M182,0) - IF(N($O182)&lt;0,MIN($AD181 + IF(N($O182)&gt;0,$M182,0),(-N($O182))*IF(($AC181+MAX(N($O182),0))&gt;0,($AD181 + IF(N($O182)&gt;0,$M182,0))/($AC181+MAX(N($O182),0)),0)),0)))</f>
        <v/>
      </c>
      <c r="AE182" s="45" t="str">
        <f aca="false">IF($A182="","",IF($AC182&gt;0,$AD182/$AC182,""))</f>
        <v/>
      </c>
    </row>
    <row r="183" customFormat="false" ht="15" hidden="false" customHeight="true" outlineLevel="0" collapsed="false">
      <c r="A183" s="46"/>
      <c r="B183" s="47"/>
      <c r="C183" s="47"/>
      <c r="D183" s="47"/>
      <c r="E183" s="47"/>
      <c r="F183" s="47"/>
      <c r="G183" s="48"/>
      <c r="H183" s="48"/>
      <c r="I183" s="48"/>
      <c r="J183" s="49" t="str">
        <f aca="false">IF($A183="","",Controls!$C$12 + SUMIFS('Capital Ledger'!$C$6:$C$405,'Capital Ledger'!$A$6:$A$405,"&lt;="&amp;$A183) + SUM($T$6:T182) - SUM($L$6:L182))</f>
        <v/>
      </c>
      <c r="K183" s="49" t="str">
        <f aca="false">IF($A183="","",MIN($J183,IF(OR($F183="Confirmed bottom",$F183="Major bottom"),Controls!$C$13,IF($F183="RADAR bottom",IF(Controls!$C$16="Yes",Controls!$C$14,0),IF($F183="Weekly boost",Controls!$C$15,0)))))</f>
        <v/>
      </c>
      <c r="L183" s="48"/>
      <c r="M183" s="49" t="str">
        <f aca="false">IF($A183="","",MAX(0,$G183)+MAX(0,$L183))</f>
        <v/>
      </c>
      <c r="N183" s="48"/>
      <c r="O183" s="50"/>
      <c r="P183" s="49" t="str">
        <f aca="false">IF($A183="","",$N183*Controls!$C$21)</f>
        <v/>
      </c>
      <c r="Q183" s="49" t="str">
        <f aca="false">IF($A183="","",$N183*Controls!$C$22)</f>
        <v/>
      </c>
      <c r="R183" s="49" t="str">
        <f aca="false">IF($A183="","",$N183*Controls!$C$23)</f>
        <v/>
      </c>
      <c r="S183" s="48"/>
      <c r="T183" s="48"/>
      <c r="U183" s="48"/>
      <c r="V183" s="49" t="str">
        <f aca="false">IF($A183="","",$J183-$L183+$T183)</f>
        <v/>
      </c>
      <c r="W183" s="51" t="str">
        <f aca="false">IF($A183="","",IF(ABS($G183-($H183+$I183))&lt;0.01,"OK","Check"))</f>
        <v/>
      </c>
      <c r="X183" s="52"/>
      <c r="Y183" s="11" t="str">
        <f aca="false">IF($A183="","",IF($L183&gt;$K183,1,0))</f>
        <v/>
      </c>
      <c r="Z183" s="11" t="str">
        <f aca="false">IF($A183="","",IF($N183&gt;0,IF(ABS($N183-($S183+$T183+$U183))&gt;0.01,1,0),0))</f>
        <v/>
      </c>
      <c r="AA183" s="11" t="str">
        <f aca="false">IF($A183="","",IF($W183&lt;&gt;"OK",1,0))</f>
        <v/>
      </c>
      <c r="AB183" s="11" t="str">
        <f aca="false">IF($A183="","",IF($V183&lt;0,1,0))</f>
        <v/>
      </c>
      <c r="AC183" s="43" t="str">
        <f aca="false">IF($A183="","",MAX(0,$AC182 + N($O183)))</f>
        <v/>
      </c>
      <c r="AD183" s="44" t="str">
        <f aca="false">IF($A183="","",MAX(0,$AD182 + IF(N($O183)&gt;0,$M183,0) - IF(N($O183)&lt;0,MIN($AD182 + IF(N($O183)&gt;0,$M183,0),(-N($O183))*IF(($AC182+MAX(N($O183),0))&gt;0,($AD182 + IF(N($O183)&gt;0,$M183,0))/($AC182+MAX(N($O183),0)),0)),0)))</f>
        <v/>
      </c>
      <c r="AE183" s="45" t="str">
        <f aca="false">IF($A183="","",IF($AC183&gt;0,$AD183/$AC183,""))</f>
        <v/>
      </c>
    </row>
    <row r="184" customFormat="false" ht="15" hidden="false" customHeight="true" outlineLevel="0" collapsed="false">
      <c r="A184" s="36"/>
      <c r="B184" s="37"/>
      <c r="C184" s="37"/>
      <c r="D184" s="37"/>
      <c r="E184" s="37"/>
      <c r="F184" s="37"/>
      <c r="G184" s="38"/>
      <c r="H184" s="38"/>
      <c r="I184" s="38"/>
      <c r="J184" s="39" t="str">
        <f aca="false">IF($A184="","",Controls!$C$12 + SUMIFS('Capital Ledger'!$C$6:$C$405,'Capital Ledger'!$A$6:$A$405,"&lt;="&amp;$A184) + SUM($T$6:T183) - SUM($L$6:L183))</f>
        <v/>
      </c>
      <c r="K184" s="39" t="str">
        <f aca="false">IF($A184="","",MIN($J184,IF(OR($F184="Confirmed bottom",$F184="Major bottom"),Controls!$C$13,IF($F184="RADAR bottom",IF(Controls!$C$16="Yes",Controls!$C$14,0),IF($F184="Weekly boost",Controls!$C$15,0)))))</f>
        <v/>
      </c>
      <c r="L184" s="38"/>
      <c r="M184" s="39" t="str">
        <f aca="false">IF($A184="","",MAX(0,$G184)+MAX(0,$L184))</f>
        <v/>
      </c>
      <c r="N184" s="38"/>
      <c r="O184" s="40"/>
      <c r="P184" s="39" t="str">
        <f aca="false">IF($A184="","",$N184*Controls!$C$21)</f>
        <v/>
      </c>
      <c r="Q184" s="39" t="str">
        <f aca="false">IF($A184="","",$N184*Controls!$C$22)</f>
        <v/>
      </c>
      <c r="R184" s="39" t="str">
        <f aca="false">IF($A184="","",$N184*Controls!$C$23)</f>
        <v/>
      </c>
      <c r="S184" s="38"/>
      <c r="T184" s="38"/>
      <c r="U184" s="38"/>
      <c r="V184" s="39" t="str">
        <f aca="false">IF($A184="","",$J184-$L184+$T184)</f>
        <v/>
      </c>
      <c r="W184" s="41" t="str">
        <f aca="false">IF($A184="","",IF(ABS($G184-($H184+$I184))&lt;0.01,"OK","Check"))</f>
        <v/>
      </c>
      <c r="X184" s="42"/>
      <c r="Y184" s="11" t="str">
        <f aca="false">IF($A184="","",IF($L184&gt;$K184,1,0))</f>
        <v/>
      </c>
      <c r="Z184" s="11" t="str">
        <f aca="false">IF($A184="","",IF($N184&gt;0,IF(ABS($N184-($S184+$T184+$U184))&gt;0.01,1,0),0))</f>
        <v/>
      </c>
      <c r="AA184" s="11" t="str">
        <f aca="false">IF($A184="","",IF($W184&lt;&gt;"OK",1,0))</f>
        <v/>
      </c>
      <c r="AB184" s="11" t="str">
        <f aca="false">IF($A184="","",IF($V184&lt;0,1,0))</f>
        <v/>
      </c>
      <c r="AC184" s="43" t="str">
        <f aca="false">IF($A184="","",MAX(0,$AC183 + N($O184)))</f>
        <v/>
      </c>
      <c r="AD184" s="44" t="str">
        <f aca="false">IF($A184="","",MAX(0,$AD183 + IF(N($O184)&gt;0,$M184,0) - IF(N($O184)&lt;0,MIN($AD183 + IF(N($O184)&gt;0,$M184,0),(-N($O184))*IF(($AC183+MAX(N($O184),0))&gt;0,($AD183 + IF(N($O184)&gt;0,$M184,0))/($AC183+MAX(N($O184),0)),0)),0)))</f>
        <v/>
      </c>
      <c r="AE184" s="45" t="str">
        <f aca="false">IF($A184="","",IF($AC184&gt;0,$AD184/$AC184,""))</f>
        <v/>
      </c>
    </row>
    <row r="185" customFormat="false" ht="15" hidden="false" customHeight="true" outlineLevel="0" collapsed="false">
      <c r="A185" s="46"/>
      <c r="B185" s="47"/>
      <c r="C185" s="47"/>
      <c r="D185" s="47"/>
      <c r="E185" s="47"/>
      <c r="F185" s="47"/>
      <c r="G185" s="48"/>
      <c r="H185" s="48"/>
      <c r="I185" s="48"/>
      <c r="J185" s="49" t="str">
        <f aca="false">IF($A185="","",Controls!$C$12 + SUMIFS('Capital Ledger'!$C$6:$C$405,'Capital Ledger'!$A$6:$A$405,"&lt;="&amp;$A185) + SUM($T$6:T184) - SUM($L$6:L184))</f>
        <v/>
      </c>
      <c r="K185" s="49" t="str">
        <f aca="false">IF($A185="","",MIN($J185,IF(OR($F185="Confirmed bottom",$F185="Major bottom"),Controls!$C$13,IF($F185="RADAR bottom",IF(Controls!$C$16="Yes",Controls!$C$14,0),IF($F185="Weekly boost",Controls!$C$15,0)))))</f>
        <v/>
      </c>
      <c r="L185" s="48"/>
      <c r="M185" s="49" t="str">
        <f aca="false">IF($A185="","",MAX(0,$G185)+MAX(0,$L185))</f>
        <v/>
      </c>
      <c r="N185" s="48"/>
      <c r="O185" s="50"/>
      <c r="P185" s="49" t="str">
        <f aca="false">IF($A185="","",$N185*Controls!$C$21)</f>
        <v/>
      </c>
      <c r="Q185" s="49" t="str">
        <f aca="false">IF($A185="","",$N185*Controls!$C$22)</f>
        <v/>
      </c>
      <c r="R185" s="49" t="str">
        <f aca="false">IF($A185="","",$N185*Controls!$C$23)</f>
        <v/>
      </c>
      <c r="S185" s="48"/>
      <c r="T185" s="48"/>
      <c r="U185" s="48"/>
      <c r="V185" s="49" t="str">
        <f aca="false">IF($A185="","",$J185-$L185+$T185)</f>
        <v/>
      </c>
      <c r="W185" s="51" t="str">
        <f aca="false">IF($A185="","",IF(ABS($G185-($H185+$I185))&lt;0.01,"OK","Check"))</f>
        <v/>
      </c>
      <c r="X185" s="52"/>
      <c r="Y185" s="11" t="str">
        <f aca="false">IF($A185="","",IF($L185&gt;$K185,1,0))</f>
        <v/>
      </c>
      <c r="Z185" s="11" t="str">
        <f aca="false">IF($A185="","",IF($N185&gt;0,IF(ABS($N185-($S185+$T185+$U185))&gt;0.01,1,0),0))</f>
        <v/>
      </c>
      <c r="AA185" s="11" t="str">
        <f aca="false">IF($A185="","",IF($W185&lt;&gt;"OK",1,0))</f>
        <v/>
      </c>
      <c r="AB185" s="11" t="str">
        <f aca="false">IF($A185="","",IF($V185&lt;0,1,0))</f>
        <v/>
      </c>
      <c r="AC185" s="43" t="str">
        <f aca="false">IF($A185="","",MAX(0,$AC184 + N($O185)))</f>
        <v/>
      </c>
      <c r="AD185" s="44" t="str">
        <f aca="false">IF($A185="","",MAX(0,$AD184 + IF(N($O185)&gt;0,$M185,0) - IF(N($O185)&lt;0,MIN($AD184 + IF(N($O185)&gt;0,$M185,0),(-N($O185))*IF(($AC184+MAX(N($O185),0))&gt;0,($AD184 + IF(N($O185)&gt;0,$M185,0))/($AC184+MAX(N($O185),0)),0)),0)))</f>
        <v/>
      </c>
      <c r="AE185" s="45" t="str">
        <f aca="false">IF($A185="","",IF($AC185&gt;0,$AD185/$AC185,""))</f>
        <v/>
      </c>
    </row>
    <row r="186" customFormat="false" ht="15" hidden="false" customHeight="true" outlineLevel="0" collapsed="false">
      <c r="A186" s="36"/>
      <c r="B186" s="37"/>
      <c r="C186" s="37"/>
      <c r="D186" s="37"/>
      <c r="E186" s="37"/>
      <c r="F186" s="37"/>
      <c r="G186" s="38"/>
      <c r="H186" s="38"/>
      <c r="I186" s="38"/>
      <c r="J186" s="39" t="str">
        <f aca="false">IF($A186="","",Controls!$C$12 + SUMIFS('Capital Ledger'!$C$6:$C$405,'Capital Ledger'!$A$6:$A$405,"&lt;="&amp;$A186) + SUM($T$6:T185) - SUM($L$6:L185))</f>
        <v/>
      </c>
      <c r="K186" s="39" t="str">
        <f aca="false">IF($A186="","",MIN($J186,IF(OR($F186="Confirmed bottom",$F186="Major bottom"),Controls!$C$13,IF($F186="RADAR bottom",IF(Controls!$C$16="Yes",Controls!$C$14,0),IF($F186="Weekly boost",Controls!$C$15,0)))))</f>
        <v/>
      </c>
      <c r="L186" s="38"/>
      <c r="M186" s="39" t="str">
        <f aca="false">IF($A186="","",MAX(0,$G186)+MAX(0,$L186))</f>
        <v/>
      </c>
      <c r="N186" s="38"/>
      <c r="O186" s="40"/>
      <c r="P186" s="39" t="str">
        <f aca="false">IF($A186="","",$N186*Controls!$C$21)</f>
        <v/>
      </c>
      <c r="Q186" s="39" t="str">
        <f aca="false">IF($A186="","",$N186*Controls!$C$22)</f>
        <v/>
      </c>
      <c r="R186" s="39" t="str">
        <f aca="false">IF($A186="","",$N186*Controls!$C$23)</f>
        <v/>
      </c>
      <c r="S186" s="38"/>
      <c r="T186" s="38"/>
      <c r="U186" s="38"/>
      <c r="V186" s="39" t="str">
        <f aca="false">IF($A186="","",$J186-$L186+$T186)</f>
        <v/>
      </c>
      <c r="W186" s="41" t="str">
        <f aca="false">IF($A186="","",IF(ABS($G186-($H186+$I186))&lt;0.01,"OK","Check"))</f>
        <v/>
      </c>
      <c r="X186" s="42"/>
      <c r="Y186" s="11" t="str">
        <f aca="false">IF($A186="","",IF($L186&gt;$K186,1,0))</f>
        <v/>
      </c>
      <c r="Z186" s="11" t="str">
        <f aca="false">IF($A186="","",IF($N186&gt;0,IF(ABS($N186-($S186+$T186+$U186))&gt;0.01,1,0),0))</f>
        <v/>
      </c>
      <c r="AA186" s="11" t="str">
        <f aca="false">IF($A186="","",IF($W186&lt;&gt;"OK",1,0))</f>
        <v/>
      </c>
      <c r="AB186" s="11" t="str">
        <f aca="false">IF($A186="","",IF($V186&lt;0,1,0))</f>
        <v/>
      </c>
      <c r="AC186" s="43" t="str">
        <f aca="false">IF($A186="","",MAX(0,$AC185 + N($O186)))</f>
        <v/>
      </c>
      <c r="AD186" s="44" t="str">
        <f aca="false">IF($A186="","",MAX(0,$AD185 + IF(N($O186)&gt;0,$M186,0) - IF(N($O186)&lt;0,MIN($AD185 + IF(N($O186)&gt;0,$M186,0),(-N($O186))*IF(($AC185+MAX(N($O186),0))&gt;0,($AD185 + IF(N($O186)&gt;0,$M186,0))/($AC185+MAX(N($O186),0)),0)),0)))</f>
        <v/>
      </c>
      <c r="AE186" s="45" t="str">
        <f aca="false">IF($A186="","",IF($AC186&gt;0,$AD186/$AC186,""))</f>
        <v/>
      </c>
    </row>
    <row r="187" customFormat="false" ht="15" hidden="false" customHeight="true" outlineLevel="0" collapsed="false">
      <c r="A187" s="46"/>
      <c r="B187" s="47"/>
      <c r="C187" s="47"/>
      <c r="D187" s="47"/>
      <c r="E187" s="47"/>
      <c r="F187" s="47"/>
      <c r="G187" s="48"/>
      <c r="H187" s="48"/>
      <c r="I187" s="48"/>
      <c r="J187" s="49" t="str">
        <f aca="false">IF($A187="","",Controls!$C$12 + SUMIFS('Capital Ledger'!$C$6:$C$405,'Capital Ledger'!$A$6:$A$405,"&lt;="&amp;$A187) + SUM($T$6:T186) - SUM($L$6:L186))</f>
        <v/>
      </c>
      <c r="K187" s="49" t="str">
        <f aca="false">IF($A187="","",MIN($J187,IF(OR($F187="Confirmed bottom",$F187="Major bottom"),Controls!$C$13,IF($F187="RADAR bottom",IF(Controls!$C$16="Yes",Controls!$C$14,0),IF($F187="Weekly boost",Controls!$C$15,0)))))</f>
        <v/>
      </c>
      <c r="L187" s="48"/>
      <c r="M187" s="49" t="str">
        <f aca="false">IF($A187="","",MAX(0,$G187)+MAX(0,$L187))</f>
        <v/>
      </c>
      <c r="N187" s="48"/>
      <c r="O187" s="50"/>
      <c r="P187" s="49" t="str">
        <f aca="false">IF($A187="","",$N187*Controls!$C$21)</f>
        <v/>
      </c>
      <c r="Q187" s="49" t="str">
        <f aca="false">IF($A187="","",$N187*Controls!$C$22)</f>
        <v/>
      </c>
      <c r="R187" s="49" t="str">
        <f aca="false">IF($A187="","",$N187*Controls!$C$23)</f>
        <v/>
      </c>
      <c r="S187" s="48"/>
      <c r="T187" s="48"/>
      <c r="U187" s="48"/>
      <c r="V187" s="49" t="str">
        <f aca="false">IF($A187="","",$J187-$L187+$T187)</f>
        <v/>
      </c>
      <c r="W187" s="51" t="str">
        <f aca="false">IF($A187="","",IF(ABS($G187-($H187+$I187))&lt;0.01,"OK","Check"))</f>
        <v/>
      </c>
      <c r="X187" s="52"/>
      <c r="Y187" s="11" t="str">
        <f aca="false">IF($A187="","",IF($L187&gt;$K187,1,0))</f>
        <v/>
      </c>
      <c r="Z187" s="11" t="str">
        <f aca="false">IF($A187="","",IF($N187&gt;0,IF(ABS($N187-($S187+$T187+$U187))&gt;0.01,1,0),0))</f>
        <v/>
      </c>
      <c r="AA187" s="11" t="str">
        <f aca="false">IF($A187="","",IF($W187&lt;&gt;"OK",1,0))</f>
        <v/>
      </c>
      <c r="AB187" s="11" t="str">
        <f aca="false">IF($A187="","",IF($V187&lt;0,1,0))</f>
        <v/>
      </c>
      <c r="AC187" s="43" t="str">
        <f aca="false">IF($A187="","",MAX(0,$AC186 + N($O187)))</f>
        <v/>
      </c>
      <c r="AD187" s="44" t="str">
        <f aca="false">IF($A187="","",MAX(0,$AD186 + IF(N($O187)&gt;0,$M187,0) - IF(N($O187)&lt;0,MIN($AD186 + IF(N($O187)&gt;0,$M187,0),(-N($O187))*IF(($AC186+MAX(N($O187),0))&gt;0,($AD186 + IF(N($O187)&gt;0,$M187,0))/($AC186+MAX(N($O187),0)),0)),0)))</f>
        <v/>
      </c>
      <c r="AE187" s="45" t="str">
        <f aca="false">IF($A187="","",IF($AC187&gt;0,$AD187/$AC187,""))</f>
        <v/>
      </c>
    </row>
    <row r="188" customFormat="false" ht="15" hidden="false" customHeight="true" outlineLevel="0" collapsed="false">
      <c r="A188" s="36"/>
      <c r="B188" s="37"/>
      <c r="C188" s="37"/>
      <c r="D188" s="37"/>
      <c r="E188" s="37"/>
      <c r="F188" s="37"/>
      <c r="G188" s="38"/>
      <c r="H188" s="38"/>
      <c r="I188" s="38"/>
      <c r="J188" s="39" t="str">
        <f aca="false">IF($A188="","",Controls!$C$12 + SUMIFS('Capital Ledger'!$C$6:$C$405,'Capital Ledger'!$A$6:$A$405,"&lt;="&amp;$A188) + SUM($T$6:T187) - SUM($L$6:L187))</f>
        <v/>
      </c>
      <c r="K188" s="39" t="str">
        <f aca="false">IF($A188="","",MIN($J188,IF(OR($F188="Confirmed bottom",$F188="Major bottom"),Controls!$C$13,IF($F188="RADAR bottom",IF(Controls!$C$16="Yes",Controls!$C$14,0),IF($F188="Weekly boost",Controls!$C$15,0)))))</f>
        <v/>
      </c>
      <c r="L188" s="38"/>
      <c r="M188" s="39" t="str">
        <f aca="false">IF($A188="","",MAX(0,$G188)+MAX(0,$L188))</f>
        <v/>
      </c>
      <c r="N188" s="38"/>
      <c r="O188" s="40"/>
      <c r="P188" s="39" t="str">
        <f aca="false">IF($A188="","",$N188*Controls!$C$21)</f>
        <v/>
      </c>
      <c r="Q188" s="39" t="str">
        <f aca="false">IF($A188="","",$N188*Controls!$C$22)</f>
        <v/>
      </c>
      <c r="R188" s="39" t="str">
        <f aca="false">IF($A188="","",$N188*Controls!$C$23)</f>
        <v/>
      </c>
      <c r="S188" s="38"/>
      <c r="T188" s="38"/>
      <c r="U188" s="38"/>
      <c r="V188" s="39" t="str">
        <f aca="false">IF($A188="","",$J188-$L188+$T188)</f>
        <v/>
      </c>
      <c r="W188" s="41" t="str">
        <f aca="false">IF($A188="","",IF(ABS($G188-($H188+$I188))&lt;0.01,"OK","Check"))</f>
        <v/>
      </c>
      <c r="X188" s="42"/>
      <c r="Y188" s="11" t="str">
        <f aca="false">IF($A188="","",IF($L188&gt;$K188,1,0))</f>
        <v/>
      </c>
      <c r="Z188" s="11" t="str">
        <f aca="false">IF($A188="","",IF($N188&gt;0,IF(ABS($N188-($S188+$T188+$U188))&gt;0.01,1,0),0))</f>
        <v/>
      </c>
      <c r="AA188" s="11" t="str">
        <f aca="false">IF($A188="","",IF($W188&lt;&gt;"OK",1,0))</f>
        <v/>
      </c>
      <c r="AB188" s="11" t="str">
        <f aca="false">IF($A188="","",IF($V188&lt;0,1,0))</f>
        <v/>
      </c>
      <c r="AC188" s="43" t="str">
        <f aca="false">IF($A188="","",MAX(0,$AC187 + N($O188)))</f>
        <v/>
      </c>
      <c r="AD188" s="44" t="str">
        <f aca="false">IF($A188="","",MAX(0,$AD187 + IF(N($O188)&gt;0,$M188,0) - IF(N($O188)&lt;0,MIN($AD187 + IF(N($O188)&gt;0,$M188,0),(-N($O188))*IF(($AC187+MAX(N($O188),0))&gt;0,($AD187 + IF(N($O188)&gt;0,$M188,0))/($AC187+MAX(N($O188),0)),0)),0)))</f>
        <v/>
      </c>
      <c r="AE188" s="45" t="str">
        <f aca="false">IF($A188="","",IF($AC188&gt;0,$AD188/$AC188,""))</f>
        <v/>
      </c>
    </row>
    <row r="189" customFormat="false" ht="15" hidden="false" customHeight="true" outlineLevel="0" collapsed="false">
      <c r="A189" s="46"/>
      <c r="B189" s="47"/>
      <c r="C189" s="47"/>
      <c r="D189" s="47"/>
      <c r="E189" s="47"/>
      <c r="F189" s="47"/>
      <c r="G189" s="48"/>
      <c r="H189" s="48"/>
      <c r="I189" s="48"/>
      <c r="J189" s="49" t="str">
        <f aca="false">IF($A189="","",Controls!$C$12 + SUMIFS('Capital Ledger'!$C$6:$C$405,'Capital Ledger'!$A$6:$A$405,"&lt;="&amp;$A189) + SUM($T$6:T188) - SUM($L$6:L188))</f>
        <v/>
      </c>
      <c r="K189" s="49" t="str">
        <f aca="false">IF($A189="","",MIN($J189,IF(OR($F189="Confirmed bottom",$F189="Major bottom"),Controls!$C$13,IF($F189="RADAR bottom",IF(Controls!$C$16="Yes",Controls!$C$14,0),IF($F189="Weekly boost",Controls!$C$15,0)))))</f>
        <v/>
      </c>
      <c r="L189" s="48"/>
      <c r="M189" s="49" t="str">
        <f aca="false">IF($A189="","",MAX(0,$G189)+MAX(0,$L189))</f>
        <v/>
      </c>
      <c r="N189" s="48"/>
      <c r="O189" s="50"/>
      <c r="P189" s="49" t="str">
        <f aca="false">IF($A189="","",$N189*Controls!$C$21)</f>
        <v/>
      </c>
      <c r="Q189" s="49" t="str">
        <f aca="false">IF($A189="","",$N189*Controls!$C$22)</f>
        <v/>
      </c>
      <c r="R189" s="49" t="str">
        <f aca="false">IF($A189="","",$N189*Controls!$C$23)</f>
        <v/>
      </c>
      <c r="S189" s="48"/>
      <c r="T189" s="48"/>
      <c r="U189" s="48"/>
      <c r="V189" s="49" t="str">
        <f aca="false">IF($A189="","",$J189-$L189+$T189)</f>
        <v/>
      </c>
      <c r="W189" s="51" t="str">
        <f aca="false">IF($A189="","",IF(ABS($G189-($H189+$I189))&lt;0.01,"OK","Check"))</f>
        <v/>
      </c>
      <c r="X189" s="52"/>
      <c r="Y189" s="11" t="str">
        <f aca="false">IF($A189="","",IF($L189&gt;$K189,1,0))</f>
        <v/>
      </c>
      <c r="Z189" s="11" t="str">
        <f aca="false">IF($A189="","",IF($N189&gt;0,IF(ABS($N189-($S189+$T189+$U189))&gt;0.01,1,0),0))</f>
        <v/>
      </c>
      <c r="AA189" s="11" t="str">
        <f aca="false">IF($A189="","",IF($W189&lt;&gt;"OK",1,0))</f>
        <v/>
      </c>
      <c r="AB189" s="11" t="str">
        <f aca="false">IF($A189="","",IF($V189&lt;0,1,0))</f>
        <v/>
      </c>
      <c r="AC189" s="43" t="str">
        <f aca="false">IF($A189="","",MAX(0,$AC188 + N($O189)))</f>
        <v/>
      </c>
      <c r="AD189" s="44" t="str">
        <f aca="false">IF($A189="","",MAX(0,$AD188 + IF(N($O189)&gt;0,$M189,0) - IF(N($O189)&lt;0,MIN($AD188 + IF(N($O189)&gt;0,$M189,0),(-N($O189))*IF(($AC188+MAX(N($O189),0))&gt;0,($AD188 + IF(N($O189)&gt;0,$M189,0))/($AC188+MAX(N($O189),0)),0)),0)))</f>
        <v/>
      </c>
      <c r="AE189" s="45" t="str">
        <f aca="false">IF($A189="","",IF($AC189&gt;0,$AD189/$AC189,""))</f>
        <v/>
      </c>
    </row>
    <row r="190" customFormat="false" ht="15" hidden="false" customHeight="true" outlineLevel="0" collapsed="false">
      <c r="A190" s="36"/>
      <c r="B190" s="37"/>
      <c r="C190" s="37"/>
      <c r="D190" s="37"/>
      <c r="E190" s="37"/>
      <c r="F190" s="37"/>
      <c r="G190" s="38"/>
      <c r="H190" s="38"/>
      <c r="I190" s="38"/>
      <c r="J190" s="39" t="str">
        <f aca="false">IF($A190="","",Controls!$C$12 + SUMIFS('Capital Ledger'!$C$6:$C$405,'Capital Ledger'!$A$6:$A$405,"&lt;="&amp;$A190) + SUM($T$6:T189) - SUM($L$6:L189))</f>
        <v/>
      </c>
      <c r="K190" s="39" t="str">
        <f aca="false">IF($A190="","",MIN($J190,IF(OR($F190="Confirmed bottom",$F190="Major bottom"),Controls!$C$13,IF($F190="RADAR bottom",IF(Controls!$C$16="Yes",Controls!$C$14,0),IF($F190="Weekly boost",Controls!$C$15,0)))))</f>
        <v/>
      </c>
      <c r="L190" s="38"/>
      <c r="M190" s="39" t="str">
        <f aca="false">IF($A190="","",MAX(0,$G190)+MAX(0,$L190))</f>
        <v/>
      </c>
      <c r="N190" s="38"/>
      <c r="O190" s="40"/>
      <c r="P190" s="39" t="str">
        <f aca="false">IF($A190="","",$N190*Controls!$C$21)</f>
        <v/>
      </c>
      <c r="Q190" s="39" t="str">
        <f aca="false">IF($A190="","",$N190*Controls!$C$22)</f>
        <v/>
      </c>
      <c r="R190" s="39" t="str">
        <f aca="false">IF($A190="","",$N190*Controls!$C$23)</f>
        <v/>
      </c>
      <c r="S190" s="38"/>
      <c r="T190" s="38"/>
      <c r="U190" s="38"/>
      <c r="V190" s="39" t="str">
        <f aca="false">IF($A190="","",$J190-$L190+$T190)</f>
        <v/>
      </c>
      <c r="W190" s="41" t="str">
        <f aca="false">IF($A190="","",IF(ABS($G190-($H190+$I190))&lt;0.01,"OK","Check"))</f>
        <v/>
      </c>
      <c r="X190" s="42"/>
      <c r="Y190" s="11" t="str">
        <f aca="false">IF($A190="","",IF($L190&gt;$K190,1,0))</f>
        <v/>
      </c>
      <c r="Z190" s="11" t="str">
        <f aca="false">IF($A190="","",IF($N190&gt;0,IF(ABS($N190-($S190+$T190+$U190))&gt;0.01,1,0),0))</f>
        <v/>
      </c>
      <c r="AA190" s="11" t="str">
        <f aca="false">IF($A190="","",IF($W190&lt;&gt;"OK",1,0))</f>
        <v/>
      </c>
      <c r="AB190" s="11" t="str">
        <f aca="false">IF($A190="","",IF($V190&lt;0,1,0))</f>
        <v/>
      </c>
      <c r="AC190" s="43" t="str">
        <f aca="false">IF($A190="","",MAX(0,$AC189 + N($O190)))</f>
        <v/>
      </c>
      <c r="AD190" s="44" t="str">
        <f aca="false">IF($A190="","",MAX(0,$AD189 + IF(N($O190)&gt;0,$M190,0) - IF(N($O190)&lt;0,MIN($AD189 + IF(N($O190)&gt;0,$M190,0),(-N($O190))*IF(($AC189+MAX(N($O190),0))&gt;0,($AD189 + IF(N($O190)&gt;0,$M190,0))/($AC189+MAX(N($O190),0)),0)),0)))</f>
        <v/>
      </c>
      <c r="AE190" s="45" t="str">
        <f aca="false">IF($A190="","",IF($AC190&gt;0,$AD190/$AC190,""))</f>
        <v/>
      </c>
    </row>
    <row r="191" customFormat="false" ht="15" hidden="false" customHeight="true" outlineLevel="0" collapsed="false">
      <c r="A191" s="46"/>
      <c r="B191" s="47"/>
      <c r="C191" s="47"/>
      <c r="D191" s="47"/>
      <c r="E191" s="47"/>
      <c r="F191" s="47"/>
      <c r="G191" s="48"/>
      <c r="H191" s="48"/>
      <c r="I191" s="48"/>
      <c r="J191" s="49" t="str">
        <f aca="false">IF($A191="","",Controls!$C$12 + SUMIFS('Capital Ledger'!$C$6:$C$405,'Capital Ledger'!$A$6:$A$405,"&lt;="&amp;$A191) + SUM($T$6:T190) - SUM($L$6:L190))</f>
        <v/>
      </c>
      <c r="K191" s="49" t="str">
        <f aca="false">IF($A191="","",MIN($J191,IF(OR($F191="Confirmed bottom",$F191="Major bottom"),Controls!$C$13,IF($F191="RADAR bottom",IF(Controls!$C$16="Yes",Controls!$C$14,0),IF($F191="Weekly boost",Controls!$C$15,0)))))</f>
        <v/>
      </c>
      <c r="L191" s="48"/>
      <c r="M191" s="49" t="str">
        <f aca="false">IF($A191="","",MAX(0,$G191)+MAX(0,$L191))</f>
        <v/>
      </c>
      <c r="N191" s="48"/>
      <c r="O191" s="50"/>
      <c r="P191" s="49" t="str">
        <f aca="false">IF($A191="","",$N191*Controls!$C$21)</f>
        <v/>
      </c>
      <c r="Q191" s="49" t="str">
        <f aca="false">IF($A191="","",$N191*Controls!$C$22)</f>
        <v/>
      </c>
      <c r="R191" s="49" t="str">
        <f aca="false">IF($A191="","",$N191*Controls!$C$23)</f>
        <v/>
      </c>
      <c r="S191" s="48"/>
      <c r="T191" s="48"/>
      <c r="U191" s="48"/>
      <c r="V191" s="49" t="str">
        <f aca="false">IF($A191="","",$J191-$L191+$T191)</f>
        <v/>
      </c>
      <c r="W191" s="51" t="str">
        <f aca="false">IF($A191="","",IF(ABS($G191-($H191+$I191))&lt;0.01,"OK","Check"))</f>
        <v/>
      </c>
      <c r="X191" s="52"/>
      <c r="Y191" s="11" t="str">
        <f aca="false">IF($A191="","",IF($L191&gt;$K191,1,0))</f>
        <v/>
      </c>
      <c r="Z191" s="11" t="str">
        <f aca="false">IF($A191="","",IF($N191&gt;0,IF(ABS($N191-($S191+$T191+$U191))&gt;0.01,1,0),0))</f>
        <v/>
      </c>
      <c r="AA191" s="11" t="str">
        <f aca="false">IF($A191="","",IF($W191&lt;&gt;"OK",1,0))</f>
        <v/>
      </c>
      <c r="AB191" s="11" t="str">
        <f aca="false">IF($A191="","",IF($V191&lt;0,1,0))</f>
        <v/>
      </c>
      <c r="AC191" s="43" t="str">
        <f aca="false">IF($A191="","",MAX(0,$AC190 + N($O191)))</f>
        <v/>
      </c>
      <c r="AD191" s="44" t="str">
        <f aca="false">IF($A191="","",MAX(0,$AD190 + IF(N($O191)&gt;0,$M191,0) - IF(N($O191)&lt;0,MIN($AD190 + IF(N($O191)&gt;0,$M191,0),(-N($O191))*IF(($AC190+MAX(N($O191),0))&gt;0,($AD190 + IF(N($O191)&gt;0,$M191,0))/($AC190+MAX(N($O191),0)),0)),0)))</f>
        <v/>
      </c>
      <c r="AE191" s="45" t="str">
        <f aca="false">IF($A191="","",IF($AC191&gt;0,$AD191/$AC191,""))</f>
        <v/>
      </c>
    </row>
    <row r="192" customFormat="false" ht="15" hidden="false" customHeight="true" outlineLevel="0" collapsed="false">
      <c r="A192" s="36"/>
      <c r="B192" s="37"/>
      <c r="C192" s="37"/>
      <c r="D192" s="37"/>
      <c r="E192" s="37"/>
      <c r="F192" s="37"/>
      <c r="G192" s="38"/>
      <c r="H192" s="38"/>
      <c r="I192" s="38"/>
      <c r="J192" s="39" t="str">
        <f aca="false">IF($A192="","",Controls!$C$12 + SUMIFS('Capital Ledger'!$C$6:$C$405,'Capital Ledger'!$A$6:$A$405,"&lt;="&amp;$A192) + SUM($T$6:T191) - SUM($L$6:L191))</f>
        <v/>
      </c>
      <c r="K192" s="39" t="str">
        <f aca="false">IF($A192="","",MIN($J192,IF(OR($F192="Confirmed bottom",$F192="Major bottom"),Controls!$C$13,IF($F192="RADAR bottom",IF(Controls!$C$16="Yes",Controls!$C$14,0),IF($F192="Weekly boost",Controls!$C$15,0)))))</f>
        <v/>
      </c>
      <c r="L192" s="38"/>
      <c r="M192" s="39" t="str">
        <f aca="false">IF($A192="","",MAX(0,$G192)+MAX(0,$L192))</f>
        <v/>
      </c>
      <c r="N192" s="38"/>
      <c r="O192" s="40"/>
      <c r="P192" s="39" t="str">
        <f aca="false">IF($A192="","",$N192*Controls!$C$21)</f>
        <v/>
      </c>
      <c r="Q192" s="39" t="str">
        <f aca="false">IF($A192="","",$N192*Controls!$C$22)</f>
        <v/>
      </c>
      <c r="R192" s="39" t="str">
        <f aca="false">IF($A192="","",$N192*Controls!$C$23)</f>
        <v/>
      </c>
      <c r="S192" s="38"/>
      <c r="T192" s="38"/>
      <c r="U192" s="38"/>
      <c r="V192" s="39" t="str">
        <f aca="false">IF($A192="","",$J192-$L192+$T192)</f>
        <v/>
      </c>
      <c r="W192" s="41" t="str">
        <f aca="false">IF($A192="","",IF(ABS($G192-($H192+$I192))&lt;0.01,"OK","Check"))</f>
        <v/>
      </c>
      <c r="X192" s="42"/>
      <c r="Y192" s="11" t="str">
        <f aca="false">IF($A192="","",IF($L192&gt;$K192,1,0))</f>
        <v/>
      </c>
      <c r="Z192" s="11" t="str">
        <f aca="false">IF($A192="","",IF($N192&gt;0,IF(ABS($N192-($S192+$T192+$U192))&gt;0.01,1,0),0))</f>
        <v/>
      </c>
      <c r="AA192" s="11" t="str">
        <f aca="false">IF($A192="","",IF($W192&lt;&gt;"OK",1,0))</f>
        <v/>
      </c>
      <c r="AB192" s="11" t="str">
        <f aca="false">IF($A192="","",IF($V192&lt;0,1,0))</f>
        <v/>
      </c>
      <c r="AC192" s="43" t="str">
        <f aca="false">IF($A192="","",MAX(0,$AC191 + N($O192)))</f>
        <v/>
      </c>
      <c r="AD192" s="44" t="str">
        <f aca="false">IF($A192="","",MAX(0,$AD191 + IF(N($O192)&gt;0,$M192,0) - IF(N($O192)&lt;0,MIN($AD191 + IF(N($O192)&gt;0,$M192,0),(-N($O192))*IF(($AC191+MAX(N($O192),0))&gt;0,($AD191 + IF(N($O192)&gt;0,$M192,0))/($AC191+MAX(N($O192),0)),0)),0)))</f>
        <v/>
      </c>
      <c r="AE192" s="45" t="str">
        <f aca="false">IF($A192="","",IF($AC192&gt;0,$AD192/$AC192,""))</f>
        <v/>
      </c>
    </row>
    <row r="193" customFormat="false" ht="15" hidden="false" customHeight="true" outlineLevel="0" collapsed="false">
      <c r="A193" s="46"/>
      <c r="B193" s="47"/>
      <c r="C193" s="47"/>
      <c r="D193" s="47"/>
      <c r="E193" s="47"/>
      <c r="F193" s="47"/>
      <c r="G193" s="48"/>
      <c r="H193" s="48"/>
      <c r="I193" s="48"/>
      <c r="J193" s="49" t="str">
        <f aca="false">IF($A193="","",Controls!$C$12 + SUMIFS('Capital Ledger'!$C$6:$C$405,'Capital Ledger'!$A$6:$A$405,"&lt;="&amp;$A193) + SUM($T$6:T192) - SUM($L$6:L192))</f>
        <v/>
      </c>
      <c r="K193" s="49" t="str">
        <f aca="false">IF($A193="","",MIN($J193,IF(OR($F193="Confirmed bottom",$F193="Major bottom"),Controls!$C$13,IF($F193="RADAR bottom",IF(Controls!$C$16="Yes",Controls!$C$14,0),IF($F193="Weekly boost",Controls!$C$15,0)))))</f>
        <v/>
      </c>
      <c r="L193" s="48"/>
      <c r="M193" s="49" t="str">
        <f aca="false">IF($A193="","",MAX(0,$G193)+MAX(0,$L193))</f>
        <v/>
      </c>
      <c r="N193" s="48"/>
      <c r="O193" s="50"/>
      <c r="P193" s="49" t="str">
        <f aca="false">IF($A193="","",$N193*Controls!$C$21)</f>
        <v/>
      </c>
      <c r="Q193" s="49" t="str">
        <f aca="false">IF($A193="","",$N193*Controls!$C$22)</f>
        <v/>
      </c>
      <c r="R193" s="49" t="str">
        <f aca="false">IF($A193="","",$N193*Controls!$C$23)</f>
        <v/>
      </c>
      <c r="S193" s="48"/>
      <c r="T193" s="48"/>
      <c r="U193" s="48"/>
      <c r="V193" s="49" t="str">
        <f aca="false">IF($A193="","",$J193-$L193+$T193)</f>
        <v/>
      </c>
      <c r="W193" s="51" t="str">
        <f aca="false">IF($A193="","",IF(ABS($G193-($H193+$I193))&lt;0.01,"OK","Check"))</f>
        <v/>
      </c>
      <c r="X193" s="52"/>
      <c r="Y193" s="11" t="str">
        <f aca="false">IF($A193="","",IF($L193&gt;$K193,1,0))</f>
        <v/>
      </c>
      <c r="Z193" s="11" t="str">
        <f aca="false">IF($A193="","",IF($N193&gt;0,IF(ABS($N193-($S193+$T193+$U193))&gt;0.01,1,0),0))</f>
        <v/>
      </c>
      <c r="AA193" s="11" t="str">
        <f aca="false">IF($A193="","",IF($W193&lt;&gt;"OK",1,0))</f>
        <v/>
      </c>
      <c r="AB193" s="11" t="str">
        <f aca="false">IF($A193="","",IF($V193&lt;0,1,0))</f>
        <v/>
      </c>
      <c r="AC193" s="43" t="str">
        <f aca="false">IF($A193="","",MAX(0,$AC192 + N($O193)))</f>
        <v/>
      </c>
      <c r="AD193" s="44" t="str">
        <f aca="false">IF($A193="","",MAX(0,$AD192 + IF(N($O193)&gt;0,$M193,0) - IF(N($O193)&lt;0,MIN($AD192 + IF(N($O193)&gt;0,$M193,0),(-N($O193))*IF(($AC192+MAX(N($O193),0))&gt;0,($AD192 + IF(N($O193)&gt;0,$M193,0))/($AC192+MAX(N($O193),0)),0)),0)))</f>
        <v/>
      </c>
      <c r="AE193" s="45" t="str">
        <f aca="false">IF($A193="","",IF($AC193&gt;0,$AD193/$AC193,""))</f>
        <v/>
      </c>
    </row>
    <row r="194" customFormat="false" ht="15" hidden="false" customHeight="true" outlineLevel="0" collapsed="false">
      <c r="A194" s="36"/>
      <c r="B194" s="37"/>
      <c r="C194" s="37"/>
      <c r="D194" s="37"/>
      <c r="E194" s="37"/>
      <c r="F194" s="37"/>
      <c r="G194" s="38"/>
      <c r="H194" s="38"/>
      <c r="I194" s="38"/>
      <c r="J194" s="39" t="str">
        <f aca="false">IF($A194="","",Controls!$C$12 + SUMIFS('Capital Ledger'!$C$6:$C$405,'Capital Ledger'!$A$6:$A$405,"&lt;="&amp;$A194) + SUM($T$6:T193) - SUM($L$6:L193))</f>
        <v/>
      </c>
      <c r="K194" s="39" t="str">
        <f aca="false">IF($A194="","",MIN($J194,IF(OR($F194="Confirmed bottom",$F194="Major bottom"),Controls!$C$13,IF($F194="RADAR bottom",IF(Controls!$C$16="Yes",Controls!$C$14,0),IF($F194="Weekly boost",Controls!$C$15,0)))))</f>
        <v/>
      </c>
      <c r="L194" s="38"/>
      <c r="M194" s="39" t="str">
        <f aca="false">IF($A194="","",MAX(0,$G194)+MAX(0,$L194))</f>
        <v/>
      </c>
      <c r="N194" s="38"/>
      <c r="O194" s="40"/>
      <c r="P194" s="39" t="str">
        <f aca="false">IF($A194="","",$N194*Controls!$C$21)</f>
        <v/>
      </c>
      <c r="Q194" s="39" t="str">
        <f aca="false">IF($A194="","",$N194*Controls!$C$22)</f>
        <v/>
      </c>
      <c r="R194" s="39" t="str">
        <f aca="false">IF($A194="","",$N194*Controls!$C$23)</f>
        <v/>
      </c>
      <c r="S194" s="38"/>
      <c r="T194" s="38"/>
      <c r="U194" s="38"/>
      <c r="V194" s="39" t="str">
        <f aca="false">IF($A194="","",$J194-$L194+$T194)</f>
        <v/>
      </c>
      <c r="W194" s="41" t="str">
        <f aca="false">IF($A194="","",IF(ABS($G194-($H194+$I194))&lt;0.01,"OK","Check"))</f>
        <v/>
      </c>
      <c r="X194" s="42"/>
      <c r="Y194" s="11" t="str">
        <f aca="false">IF($A194="","",IF($L194&gt;$K194,1,0))</f>
        <v/>
      </c>
      <c r="Z194" s="11" t="str">
        <f aca="false">IF($A194="","",IF($N194&gt;0,IF(ABS($N194-($S194+$T194+$U194))&gt;0.01,1,0),0))</f>
        <v/>
      </c>
      <c r="AA194" s="11" t="str">
        <f aca="false">IF($A194="","",IF($W194&lt;&gt;"OK",1,0))</f>
        <v/>
      </c>
      <c r="AB194" s="11" t="str">
        <f aca="false">IF($A194="","",IF($V194&lt;0,1,0))</f>
        <v/>
      </c>
      <c r="AC194" s="43" t="str">
        <f aca="false">IF($A194="","",MAX(0,$AC193 + N($O194)))</f>
        <v/>
      </c>
      <c r="AD194" s="44" t="str">
        <f aca="false">IF($A194="","",MAX(0,$AD193 + IF(N($O194)&gt;0,$M194,0) - IF(N($O194)&lt;0,MIN($AD193 + IF(N($O194)&gt;0,$M194,0),(-N($O194))*IF(($AC193+MAX(N($O194),0))&gt;0,($AD193 + IF(N($O194)&gt;0,$M194,0))/($AC193+MAX(N($O194),0)),0)),0)))</f>
        <v/>
      </c>
      <c r="AE194" s="45" t="str">
        <f aca="false">IF($A194="","",IF($AC194&gt;0,$AD194/$AC194,""))</f>
        <v/>
      </c>
    </row>
    <row r="195" customFormat="false" ht="15" hidden="false" customHeight="true" outlineLevel="0" collapsed="false">
      <c r="A195" s="46"/>
      <c r="B195" s="47"/>
      <c r="C195" s="47"/>
      <c r="D195" s="47"/>
      <c r="E195" s="47"/>
      <c r="F195" s="47"/>
      <c r="G195" s="48"/>
      <c r="H195" s="48"/>
      <c r="I195" s="48"/>
      <c r="J195" s="49" t="str">
        <f aca="false">IF($A195="","",Controls!$C$12 + SUMIFS('Capital Ledger'!$C$6:$C$405,'Capital Ledger'!$A$6:$A$405,"&lt;="&amp;$A195) + SUM($T$6:T194) - SUM($L$6:L194))</f>
        <v/>
      </c>
      <c r="K195" s="49" t="str">
        <f aca="false">IF($A195="","",MIN($J195,IF(OR($F195="Confirmed bottom",$F195="Major bottom"),Controls!$C$13,IF($F195="RADAR bottom",IF(Controls!$C$16="Yes",Controls!$C$14,0),IF($F195="Weekly boost",Controls!$C$15,0)))))</f>
        <v/>
      </c>
      <c r="L195" s="48"/>
      <c r="M195" s="49" t="str">
        <f aca="false">IF($A195="","",MAX(0,$G195)+MAX(0,$L195))</f>
        <v/>
      </c>
      <c r="N195" s="48"/>
      <c r="O195" s="50"/>
      <c r="P195" s="49" t="str">
        <f aca="false">IF($A195="","",$N195*Controls!$C$21)</f>
        <v/>
      </c>
      <c r="Q195" s="49" t="str">
        <f aca="false">IF($A195="","",$N195*Controls!$C$22)</f>
        <v/>
      </c>
      <c r="R195" s="49" t="str">
        <f aca="false">IF($A195="","",$N195*Controls!$C$23)</f>
        <v/>
      </c>
      <c r="S195" s="48"/>
      <c r="T195" s="48"/>
      <c r="U195" s="48"/>
      <c r="V195" s="49" t="str">
        <f aca="false">IF($A195="","",$J195-$L195+$T195)</f>
        <v/>
      </c>
      <c r="W195" s="51" t="str">
        <f aca="false">IF($A195="","",IF(ABS($G195-($H195+$I195))&lt;0.01,"OK","Check"))</f>
        <v/>
      </c>
      <c r="X195" s="52"/>
      <c r="Y195" s="11" t="str">
        <f aca="false">IF($A195="","",IF($L195&gt;$K195,1,0))</f>
        <v/>
      </c>
      <c r="Z195" s="11" t="str">
        <f aca="false">IF($A195="","",IF($N195&gt;0,IF(ABS($N195-($S195+$T195+$U195))&gt;0.01,1,0),0))</f>
        <v/>
      </c>
      <c r="AA195" s="11" t="str">
        <f aca="false">IF($A195="","",IF($W195&lt;&gt;"OK",1,0))</f>
        <v/>
      </c>
      <c r="AB195" s="11" t="str">
        <f aca="false">IF($A195="","",IF($V195&lt;0,1,0))</f>
        <v/>
      </c>
      <c r="AC195" s="43" t="str">
        <f aca="false">IF($A195="","",MAX(0,$AC194 + N($O195)))</f>
        <v/>
      </c>
      <c r="AD195" s="44" t="str">
        <f aca="false">IF($A195="","",MAX(0,$AD194 + IF(N($O195)&gt;0,$M195,0) - IF(N($O195)&lt;0,MIN($AD194 + IF(N($O195)&gt;0,$M195,0),(-N($O195))*IF(($AC194+MAX(N($O195),0))&gt;0,($AD194 + IF(N($O195)&gt;0,$M195,0))/($AC194+MAX(N($O195),0)),0)),0)))</f>
        <v/>
      </c>
      <c r="AE195" s="45" t="str">
        <f aca="false">IF($A195="","",IF($AC195&gt;0,$AD195/$AC195,""))</f>
        <v/>
      </c>
    </row>
    <row r="196" customFormat="false" ht="15" hidden="false" customHeight="true" outlineLevel="0" collapsed="false">
      <c r="A196" s="36"/>
      <c r="B196" s="37"/>
      <c r="C196" s="37"/>
      <c r="D196" s="37"/>
      <c r="E196" s="37"/>
      <c r="F196" s="37"/>
      <c r="G196" s="38"/>
      <c r="H196" s="38"/>
      <c r="I196" s="38"/>
      <c r="J196" s="39" t="str">
        <f aca="false">IF($A196="","",Controls!$C$12 + SUMIFS('Capital Ledger'!$C$6:$C$405,'Capital Ledger'!$A$6:$A$405,"&lt;="&amp;$A196) + SUM($T$6:T195) - SUM($L$6:L195))</f>
        <v/>
      </c>
      <c r="K196" s="39" t="str">
        <f aca="false">IF($A196="","",MIN($J196,IF(OR($F196="Confirmed bottom",$F196="Major bottom"),Controls!$C$13,IF($F196="RADAR bottom",IF(Controls!$C$16="Yes",Controls!$C$14,0),IF($F196="Weekly boost",Controls!$C$15,0)))))</f>
        <v/>
      </c>
      <c r="L196" s="38"/>
      <c r="M196" s="39" t="str">
        <f aca="false">IF($A196="","",MAX(0,$G196)+MAX(0,$L196))</f>
        <v/>
      </c>
      <c r="N196" s="38"/>
      <c r="O196" s="40"/>
      <c r="P196" s="39" t="str">
        <f aca="false">IF($A196="","",$N196*Controls!$C$21)</f>
        <v/>
      </c>
      <c r="Q196" s="39" t="str">
        <f aca="false">IF($A196="","",$N196*Controls!$C$22)</f>
        <v/>
      </c>
      <c r="R196" s="39" t="str">
        <f aca="false">IF($A196="","",$N196*Controls!$C$23)</f>
        <v/>
      </c>
      <c r="S196" s="38"/>
      <c r="T196" s="38"/>
      <c r="U196" s="38"/>
      <c r="V196" s="39" t="str">
        <f aca="false">IF($A196="","",$J196-$L196+$T196)</f>
        <v/>
      </c>
      <c r="W196" s="41" t="str">
        <f aca="false">IF($A196="","",IF(ABS($G196-($H196+$I196))&lt;0.01,"OK","Check"))</f>
        <v/>
      </c>
      <c r="X196" s="42"/>
      <c r="Y196" s="11" t="str">
        <f aca="false">IF($A196="","",IF($L196&gt;$K196,1,0))</f>
        <v/>
      </c>
      <c r="Z196" s="11" t="str">
        <f aca="false">IF($A196="","",IF($N196&gt;0,IF(ABS($N196-($S196+$T196+$U196))&gt;0.01,1,0),0))</f>
        <v/>
      </c>
      <c r="AA196" s="11" t="str">
        <f aca="false">IF($A196="","",IF($W196&lt;&gt;"OK",1,0))</f>
        <v/>
      </c>
      <c r="AB196" s="11" t="str">
        <f aca="false">IF($A196="","",IF($V196&lt;0,1,0))</f>
        <v/>
      </c>
      <c r="AC196" s="43" t="str">
        <f aca="false">IF($A196="","",MAX(0,$AC195 + N($O196)))</f>
        <v/>
      </c>
      <c r="AD196" s="44" t="str">
        <f aca="false">IF($A196="","",MAX(0,$AD195 + IF(N($O196)&gt;0,$M196,0) - IF(N($O196)&lt;0,MIN($AD195 + IF(N($O196)&gt;0,$M196,0),(-N($O196))*IF(($AC195+MAX(N($O196),0))&gt;0,($AD195 + IF(N($O196)&gt;0,$M196,0))/($AC195+MAX(N($O196),0)),0)),0)))</f>
        <v/>
      </c>
      <c r="AE196" s="45" t="str">
        <f aca="false">IF($A196="","",IF($AC196&gt;0,$AD196/$AC196,""))</f>
        <v/>
      </c>
    </row>
    <row r="197" customFormat="false" ht="15" hidden="false" customHeight="true" outlineLevel="0" collapsed="false">
      <c r="A197" s="46"/>
      <c r="B197" s="47"/>
      <c r="C197" s="47"/>
      <c r="D197" s="47"/>
      <c r="E197" s="47"/>
      <c r="F197" s="47"/>
      <c r="G197" s="48"/>
      <c r="H197" s="48"/>
      <c r="I197" s="48"/>
      <c r="J197" s="49" t="str">
        <f aca="false">IF($A197="","",Controls!$C$12 + SUMIFS('Capital Ledger'!$C$6:$C$405,'Capital Ledger'!$A$6:$A$405,"&lt;="&amp;$A197) + SUM($T$6:T196) - SUM($L$6:L196))</f>
        <v/>
      </c>
      <c r="K197" s="49" t="str">
        <f aca="false">IF($A197="","",MIN($J197,IF(OR($F197="Confirmed bottom",$F197="Major bottom"),Controls!$C$13,IF($F197="RADAR bottom",IF(Controls!$C$16="Yes",Controls!$C$14,0),IF($F197="Weekly boost",Controls!$C$15,0)))))</f>
        <v/>
      </c>
      <c r="L197" s="48"/>
      <c r="M197" s="49" t="str">
        <f aca="false">IF($A197="","",MAX(0,$G197)+MAX(0,$L197))</f>
        <v/>
      </c>
      <c r="N197" s="48"/>
      <c r="O197" s="50"/>
      <c r="P197" s="49" t="str">
        <f aca="false">IF($A197="","",$N197*Controls!$C$21)</f>
        <v/>
      </c>
      <c r="Q197" s="49" t="str">
        <f aca="false">IF($A197="","",$N197*Controls!$C$22)</f>
        <v/>
      </c>
      <c r="R197" s="49" t="str">
        <f aca="false">IF($A197="","",$N197*Controls!$C$23)</f>
        <v/>
      </c>
      <c r="S197" s="48"/>
      <c r="T197" s="48"/>
      <c r="U197" s="48"/>
      <c r="V197" s="49" t="str">
        <f aca="false">IF($A197="","",$J197-$L197+$T197)</f>
        <v/>
      </c>
      <c r="W197" s="51" t="str">
        <f aca="false">IF($A197="","",IF(ABS($G197-($H197+$I197))&lt;0.01,"OK","Check"))</f>
        <v/>
      </c>
      <c r="X197" s="52"/>
      <c r="Y197" s="11" t="str">
        <f aca="false">IF($A197="","",IF($L197&gt;$K197,1,0))</f>
        <v/>
      </c>
      <c r="Z197" s="11" t="str">
        <f aca="false">IF($A197="","",IF($N197&gt;0,IF(ABS($N197-($S197+$T197+$U197))&gt;0.01,1,0),0))</f>
        <v/>
      </c>
      <c r="AA197" s="11" t="str">
        <f aca="false">IF($A197="","",IF($W197&lt;&gt;"OK",1,0))</f>
        <v/>
      </c>
      <c r="AB197" s="11" t="str">
        <f aca="false">IF($A197="","",IF($V197&lt;0,1,0))</f>
        <v/>
      </c>
      <c r="AC197" s="43" t="str">
        <f aca="false">IF($A197="","",MAX(0,$AC196 + N($O197)))</f>
        <v/>
      </c>
      <c r="AD197" s="44" t="str">
        <f aca="false">IF($A197="","",MAX(0,$AD196 + IF(N($O197)&gt;0,$M197,0) - IF(N($O197)&lt;0,MIN($AD196 + IF(N($O197)&gt;0,$M197,0),(-N($O197))*IF(($AC196+MAX(N($O197),0))&gt;0,($AD196 + IF(N($O197)&gt;0,$M197,0))/($AC196+MAX(N($O197),0)),0)),0)))</f>
        <v/>
      </c>
      <c r="AE197" s="45" t="str">
        <f aca="false">IF($A197="","",IF($AC197&gt;0,$AD197/$AC197,""))</f>
        <v/>
      </c>
    </row>
    <row r="198" customFormat="false" ht="15" hidden="false" customHeight="true" outlineLevel="0" collapsed="false">
      <c r="A198" s="36"/>
      <c r="B198" s="37"/>
      <c r="C198" s="37"/>
      <c r="D198" s="37"/>
      <c r="E198" s="37"/>
      <c r="F198" s="37"/>
      <c r="G198" s="38"/>
      <c r="H198" s="38"/>
      <c r="I198" s="38"/>
      <c r="J198" s="39" t="str">
        <f aca="false">IF($A198="","",Controls!$C$12 + SUMIFS('Capital Ledger'!$C$6:$C$405,'Capital Ledger'!$A$6:$A$405,"&lt;="&amp;$A198) + SUM($T$6:T197) - SUM($L$6:L197))</f>
        <v/>
      </c>
      <c r="K198" s="39" t="str">
        <f aca="false">IF($A198="","",MIN($J198,IF(OR($F198="Confirmed bottom",$F198="Major bottom"),Controls!$C$13,IF($F198="RADAR bottom",IF(Controls!$C$16="Yes",Controls!$C$14,0),IF($F198="Weekly boost",Controls!$C$15,0)))))</f>
        <v/>
      </c>
      <c r="L198" s="38"/>
      <c r="M198" s="39" t="str">
        <f aca="false">IF($A198="","",MAX(0,$G198)+MAX(0,$L198))</f>
        <v/>
      </c>
      <c r="N198" s="38"/>
      <c r="O198" s="40"/>
      <c r="P198" s="39" t="str">
        <f aca="false">IF($A198="","",$N198*Controls!$C$21)</f>
        <v/>
      </c>
      <c r="Q198" s="39" t="str">
        <f aca="false">IF($A198="","",$N198*Controls!$C$22)</f>
        <v/>
      </c>
      <c r="R198" s="39" t="str">
        <f aca="false">IF($A198="","",$N198*Controls!$C$23)</f>
        <v/>
      </c>
      <c r="S198" s="38"/>
      <c r="T198" s="38"/>
      <c r="U198" s="38"/>
      <c r="V198" s="39" t="str">
        <f aca="false">IF($A198="","",$J198-$L198+$T198)</f>
        <v/>
      </c>
      <c r="W198" s="41" t="str">
        <f aca="false">IF($A198="","",IF(ABS($G198-($H198+$I198))&lt;0.01,"OK","Check"))</f>
        <v/>
      </c>
      <c r="X198" s="42"/>
      <c r="Y198" s="11" t="str">
        <f aca="false">IF($A198="","",IF($L198&gt;$K198,1,0))</f>
        <v/>
      </c>
      <c r="Z198" s="11" t="str">
        <f aca="false">IF($A198="","",IF($N198&gt;0,IF(ABS($N198-($S198+$T198+$U198))&gt;0.01,1,0),0))</f>
        <v/>
      </c>
      <c r="AA198" s="11" t="str">
        <f aca="false">IF($A198="","",IF($W198&lt;&gt;"OK",1,0))</f>
        <v/>
      </c>
      <c r="AB198" s="11" t="str">
        <f aca="false">IF($A198="","",IF($V198&lt;0,1,0))</f>
        <v/>
      </c>
      <c r="AC198" s="43" t="str">
        <f aca="false">IF($A198="","",MAX(0,$AC197 + N($O198)))</f>
        <v/>
      </c>
      <c r="AD198" s="44" t="str">
        <f aca="false">IF($A198="","",MAX(0,$AD197 + IF(N($O198)&gt;0,$M198,0) - IF(N($O198)&lt;0,MIN($AD197 + IF(N($O198)&gt;0,$M198,0),(-N($O198))*IF(($AC197+MAX(N($O198),0))&gt;0,($AD197 + IF(N($O198)&gt;0,$M198,0))/($AC197+MAX(N($O198),0)),0)),0)))</f>
        <v/>
      </c>
      <c r="AE198" s="45" t="str">
        <f aca="false">IF($A198="","",IF($AC198&gt;0,$AD198/$AC198,""))</f>
        <v/>
      </c>
    </row>
    <row r="199" customFormat="false" ht="15" hidden="false" customHeight="true" outlineLevel="0" collapsed="false">
      <c r="A199" s="46"/>
      <c r="B199" s="47"/>
      <c r="C199" s="47"/>
      <c r="D199" s="47"/>
      <c r="E199" s="47"/>
      <c r="F199" s="47"/>
      <c r="G199" s="48"/>
      <c r="H199" s="48"/>
      <c r="I199" s="48"/>
      <c r="J199" s="49" t="str">
        <f aca="false">IF($A199="","",Controls!$C$12 + SUMIFS('Capital Ledger'!$C$6:$C$405,'Capital Ledger'!$A$6:$A$405,"&lt;="&amp;$A199) + SUM($T$6:T198) - SUM($L$6:L198))</f>
        <v/>
      </c>
      <c r="K199" s="49" t="str">
        <f aca="false">IF($A199="","",MIN($J199,IF(OR($F199="Confirmed bottom",$F199="Major bottom"),Controls!$C$13,IF($F199="RADAR bottom",IF(Controls!$C$16="Yes",Controls!$C$14,0),IF($F199="Weekly boost",Controls!$C$15,0)))))</f>
        <v/>
      </c>
      <c r="L199" s="48"/>
      <c r="M199" s="49" t="str">
        <f aca="false">IF($A199="","",MAX(0,$G199)+MAX(0,$L199))</f>
        <v/>
      </c>
      <c r="N199" s="48"/>
      <c r="O199" s="50"/>
      <c r="P199" s="49" t="str">
        <f aca="false">IF($A199="","",$N199*Controls!$C$21)</f>
        <v/>
      </c>
      <c r="Q199" s="49" t="str">
        <f aca="false">IF($A199="","",$N199*Controls!$C$22)</f>
        <v/>
      </c>
      <c r="R199" s="49" t="str">
        <f aca="false">IF($A199="","",$N199*Controls!$C$23)</f>
        <v/>
      </c>
      <c r="S199" s="48"/>
      <c r="T199" s="48"/>
      <c r="U199" s="48"/>
      <c r="V199" s="49" t="str">
        <f aca="false">IF($A199="","",$J199-$L199+$T199)</f>
        <v/>
      </c>
      <c r="W199" s="51" t="str">
        <f aca="false">IF($A199="","",IF(ABS($G199-($H199+$I199))&lt;0.01,"OK","Check"))</f>
        <v/>
      </c>
      <c r="X199" s="52"/>
      <c r="Y199" s="11" t="str">
        <f aca="false">IF($A199="","",IF($L199&gt;$K199,1,0))</f>
        <v/>
      </c>
      <c r="Z199" s="11" t="str">
        <f aca="false">IF($A199="","",IF($N199&gt;0,IF(ABS($N199-($S199+$T199+$U199))&gt;0.01,1,0),0))</f>
        <v/>
      </c>
      <c r="AA199" s="11" t="str">
        <f aca="false">IF($A199="","",IF($W199&lt;&gt;"OK",1,0))</f>
        <v/>
      </c>
      <c r="AB199" s="11" t="str">
        <f aca="false">IF($A199="","",IF($V199&lt;0,1,0))</f>
        <v/>
      </c>
      <c r="AC199" s="43" t="str">
        <f aca="false">IF($A199="","",MAX(0,$AC198 + N($O199)))</f>
        <v/>
      </c>
      <c r="AD199" s="44" t="str">
        <f aca="false">IF($A199="","",MAX(0,$AD198 + IF(N($O199)&gt;0,$M199,0) - IF(N($O199)&lt;0,MIN($AD198 + IF(N($O199)&gt;0,$M199,0),(-N($O199))*IF(($AC198+MAX(N($O199),0))&gt;0,($AD198 + IF(N($O199)&gt;0,$M199,0))/($AC198+MAX(N($O199),0)),0)),0)))</f>
        <v/>
      </c>
      <c r="AE199" s="45" t="str">
        <f aca="false">IF($A199="","",IF($AC199&gt;0,$AD199/$AC199,""))</f>
        <v/>
      </c>
    </row>
    <row r="200" customFormat="false" ht="15" hidden="false" customHeight="true" outlineLevel="0" collapsed="false">
      <c r="A200" s="36"/>
      <c r="B200" s="37"/>
      <c r="C200" s="37"/>
      <c r="D200" s="37"/>
      <c r="E200" s="37"/>
      <c r="F200" s="37"/>
      <c r="G200" s="38"/>
      <c r="H200" s="38"/>
      <c r="I200" s="38"/>
      <c r="J200" s="39" t="str">
        <f aca="false">IF($A200="","",Controls!$C$12 + SUMIFS('Capital Ledger'!$C$6:$C$405,'Capital Ledger'!$A$6:$A$405,"&lt;="&amp;$A200) + SUM($T$6:T199) - SUM($L$6:L199))</f>
        <v/>
      </c>
      <c r="K200" s="39" t="str">
        <f aca="false">IF($A200="","",MIN($J200,IF(OR($F200="Confirmed bottom",$F200="Major bottom"),Controls!$C$13,IF($F200="RADAR bottom",IF(Controls!$C$16="Yes",Controls!$C$14,0),IF($F200="Weekly boost",Controls!$C$15,0)))))</f>
        <v/>
      </c>
      <c r="L200" s="38"/>
      <c r="M200" s="39" t="str">
        <f aca="false">IF($A200="","",MAX(0,$G200)+MAX(0,$L200))</f>
        <v/>
      </c>
      <c r="N200" s="38"/>
      <c r="O200" s="40"/>
      <c r="P200" s="39" t="str">
        <f aca="false">IF($A200="","",$N200*Controls!$C$21)</f>
        <v/>
      </c>
      <c r="Q200" s="39" t="str">
        <f aca="false">IF($A200="","",$N200*Controls!$C$22)</f>
        <v/>
      </c>
      <c r="R200" s="39" t="str">
        <f aca="false">IF($A200="","",$N200*Controls!$C$23)</f>
        <v/>
      </c>
      <c r="S200" s="38"/>
      <c r="T200" s="38"/>
      <c r="U200" s="38"/>
      <c r="V200" s="39" t="str">
        <f aca="false">IF($A200="","",$J200-$L200+$T200)</f>
        <v/>
      </c>
      <c r="W200" s="41" t="str">
        <f aca="false">IF($A200="","",IF(ABS($G200-($H200+$I200))&lt;0.01,"OK","Check"))</f>
        <v/>
      </c>
      <c r="X200" s="42"/>
      <c r="Y200" s="11" t="str">
        <f aca="false">IF($A200="","",IF($L200&gt;$K200,1,0))</f>
        <v/>
      </c>
      <c r="Z200" s="11" t="str">
        <f aca="false">IF($A200="","",IF($N200&gt;0,IF(ABS($N200-($S200+$T200+$U200))&gt;0.01,1,0),0))</f>
        <v/>
      </c>
      <c r="AA200" s="11" t="str">
        <f aca="false">IF($A200="","",IF($W200&lt;&gt;"OK",1,0))</f>
        <v/>
      </c>
      <c r="AB200" s="11" t="str">
        <f aca="false">IF($A200="","",IF($V200&lt;0,1,0))</f>
        <v/>
      </c>
      <c r="AC200" s="43" t="str">
        <f aca="false">IF($A200="","",MAX(0,$AC199 + N($O200)))</f>
        <v/>
      </c>
      <c r="AD200" s="44" t="str">
        <f aca="false">IF($A200="","",MAX(0,$AD199 + IF(N($O200)&gt;0,$M200,0) - IF(N($O200)&lt;0,MIN($AD199 + IF(N($O200)&gt;0,$M200,0),(-N($O200))*IF(($AC199+MAX(N($O200),0))&gt;0,($AD199 + IF(N($O200)&gt;0,$M200,0))/($AC199+MAX(N($O200),0)),0)),0)))</f>
        <v/>
      </c>
      <c r="AE200" s="45" t="str">
        <f aca="false">IF($A200="","",IF($AC200&gt;0,$AD200/$AC200,""))</f>
        <v/>
      </c>
    </row>
    <row r="201" customFormat="false" ht="15" hidden="false" customHeight="true" outlineLevel="0" collapsed="false">
      <c r="A201" s="46"/>
      <c r="B201" s="47"/>
      <c r="C201" s="47"/>
      <c r="D201" s="47"/>
      <c r="E201" s="47"/>
      <c r="F201" s="47"/>
      <c r="G201" s="48"/>
      <c r="H201" s="48"/>
      <c r="I201" s="48"/>
      <c r="J201" s="49" t="str">
        <f aca="false">IF($A201="","",Controls!$C$12 + SUMIFS('Capital Ledger'!$C$6:$C$405,'Capital Ledger'!$A$6:$A$405,"&lt;="&amp;$A201) + SUM($T$6:T200) - SUM($L$6:L200))</f>
        <v/>
      </c>
      <c r="K201" s="49" t="str">
        <f aca="false">IF($A201="","",MIN($J201,IF(OR($F201="Confirmed bottom",$F201="Major bottom"),Controls!$C$13,IF($F201="RADAR bottom",IF(Controls!$C$16="Yes",Controls!$C$14,0),IF($F201="Weekly boost",Controls!$C$15,0)))))</f>
        <v/>
      </c>
      <c r="L201" s="48"/>
      <c r="M201" s="49" t="str">
        <f aca="false">IF($A201="","",MAX(0,$G201)+MAX(0,$L201))</f>
        <v/>
      </c>
      <c r="N201" s="48"/>
      <c r="O201" s="50"/>
      <c r="P201" s="49" t="str">
        <f aca="false">IF($A201="","",$N201*Controls!$C$21)</f>
        <v/>
      </c>
      <c r="Q201" s="49" t="str">
        <f aca="false">IF($A201="","",$N201*Controls!$C$22)</f>
        <v/>
      </c>
      <c r="R201" s="49" t="str">
        <f aca="false">IF($A201="","",$N201*Controls!$C$23)</f>
        <v/>
      </c>
      <c r="S201" s="48"/>
      <c r="T201" s="48"/>
      <c r="U201" s="48"/>
      <c r="V201" s="49" t="str">
        <f aca="false">IF($A201="","",$J201-$L201+$T201)</f>
        <v/>
      </c>
      <c r="W201" s="51" t="str">
        <f aca="false">IF($A201="","",IF(ABS($G201-($H201+$I201))&lt;0.01,"OK","Check"))</f>
        <v/>
      </c>
      <c r="X201" s="52"/>
      <c r="Y201" s="11" t="str">
        <f aca="false">IF($A201="","",IF($L201&gt;$K201,1,0))</f>
        <v/>
      </c>
      <c r="Z201" s="11" t="str">
        <f aca="false">IF($A201="","",IF($N201&gt;0,IF(ABS($N201-($S201+$T201+$U201))&gt;0.01,1,0),0))</f>
        <v/>
      </c>
      <c r="AA201" s="11" t="str">
        <f aca="false">IF($A201="","",IF($W201&lt;&gt;"OK",1,0))</f>
        <v/>
      </c>
      <c r="AB201" s="11" t="str">
        <f aca="false">IF($A201="","",IF($V201&lt;0,1,0))</f>
        <v/>
      </c>
      <c r="AC201" s="43" t="str">
        <f aca="false">IF($A201="","",MAX(0,$AC200 + N($O201)))</f>
        <v/>
      </c>
      <c r="AD201" s="44" t="str">
        <f aca="false">IF($A201="","",MAX(0,$AD200 + IF(N($O201)&gt;0,$M201,0) - IF(N($O201)&lt;0,MIN($AD200 + IF(N($O201)&gt;0,$M201,0),(-N($O201))*IF(($AC200+MAX(N($O201),0))&gt;0,($AD200 + IF(N($O201)&gt;0,$M201,0))/($AC200+MAX(N($O201),0)),0)),0)))</f>
        <v/>
      </c>
      <c r="AE201" s="45" t="str">
        <f aca="false">IF($A201="","",IF($AC201&gt;0,$AD201/$AC201,""))</f>
        <v/>
      </c>
    </row>
    <row r="202" customFormat="false" ht="15" hidden="false" customHeight="true" outlineLevel="0" collapsed="false">
      <c r="A202" s="36"/>
      <c r="B202" s="37"/>
      <c r="C202" s="37"/>
      <c r="D202" s="37"/>
      <c r="E202" s="37"/>
      <c r="F202" s="37"/>
      <c r="G202" s="38"/>
      <c r="H202" s="38"/>
      <c r="I202" s="38"/>
      <c r="J202" s="39" t="str">
        <f aca="false">IF($A202="","",Controls!$C$12 + SUMIFS('Capital Ledger'!$C$6:$C$405,'Capital Ledger'!$A$6:$A$405,"&lt;="&amp;$A202) + SUM($T$6:T201) - SUM($L$6:L201))</f>
        <v/>
      </c>
      <c r="K202" s="39" t="str">
        <f aca="false">IF($A202="","",MIN($J202,IF(OR($F202="Confirmed bottom",$F202="Major bottom"),Controls!$C$13,IF($F202="RADAR bottom",IF(Controls!$C$16="Yes",Controls!$C$14,0),IF($F202="Weekly boost",Controls!$C$15,0)))))</f>
        <v/>
      </c>
      <c r="L202" s="38"/>
      <c r="M202" s="39" t="str">
        <f aca="false">IF($A202="","",MAX(0,$G202)+MAX(0,$L202))</f>
        <v/>
      </c>
      <c r="N202" s="38"/>
      <c r="O202" s="40"/>
      <c r="P202" s="39" t="str">
        <f aca="false">IF($A202="","",$N202*Controls!$C$21)</f>
        <v/>
      </c>
      <c r="Q202" s="39" t="str">
        <f aca="false">IF($A202="","",$N202*Controls!$C$22)</f>
        <v/>
      </c>
      <c r="R202" s="39" t="str">
        <f aca="false">IF($A202="","",$N202*Controls!$C$23)</f>
        <v/>
      </c>
      <c r="S202" s="38"/>
      <c r="T202" s="38"/>
      <c r="U202" s="38"/>
      <c r="V202" s="39" t="str">
        <f aca="false">IF($A202="","",$J202-$L202+$T202)</f>
        <v/>
      </c>
      <c r="W202" s="41" t="str">
        <f aca="false">IF($A202="","",IF(ABS($G202-($H202+$I202))&lt;0.01,"OK","Check"))</f>
        <v/>
      </c>
      <c r="X202" s="42"/>
      <c r="Y202" s="11" t="str">
        <f aca="false">IF($A202="","",IF($L202&gt;$K202,1,0))</f>
        <v/>
      </c>
      <c r="Z202" s="11" t="str">
        <f aca="false">IF($A202="","",IF($N202&gt;0,IF(ABS($N202-($S202+$T202+$U202))&gt;0.01,1,0),0))</f>
        <v/>
      </c>
      <c r="AA202" s="11" t="str">
        <f aca="false">IF($A202="","",IF($W202&lt;&gt;"OK",1,0))</f>
        <v/>
      </c>
      <c r="AB202" s="11" t="str">
        <f aca="false">IF($A202="","",IF($V202&lt;0,1,0))</f>
        <v/>
      </c>
      <c r="AC202" s="43" t="str">
        <f aca="false">IF($A202="","",MAX(0,$AC201 + N($O202)))</f>
        <v/>
      </c>
      <c r="AD202" s="44" t="str">
        <f aca="false">IF($A202="","",MAX(0,$AD201 + IF(N($O202)&gt;0,$M202,0) - IF(N($O202)&lt;0,MIN($AD201 + IF(N($O202)&gt;0,$M202,0),(-N($O202))*IF(($AC201+MAX(N($O202),0))&gt;0,($AD201 + IF(N($O202)&gt;0,$M202,0))/($AC201+MAX(N($O202),0)),0)),0)))</f>
        <v/>
      </c>
      <c r="AE202" s="45" t="str">
        <f aca="false">IF($A202="","",IF($AC202&gt;0,$AD202/$AC202,""))</f>
        <v/>
      </c>
    </row>
    <row r="203" customFormat="false" ht="15" hidden="false" customHeight="true" outlineLevel="0" collapsed="false">
      <c r="A203" s="46"/>
      <c r="B203" s="47"/>
      <c r="C203" s="47"/>
      <c r="D203" s="47"/>
      <c r="E203" s="47"/>
      <c r="F203" s="47"/>
      <c r="G203" s="48"/>
      <c r="H203" s="48"/>
      <c r="I203" s="48"/>
      <c r="J203" s="49" t="str">
        <f aca="false">IF($A203="","",Controls!$C$12 + SUMIFS('Capital Ledger'!$C$6:$C$405,'Capital Ledger'!$A$6:$A$405,"&lt;="&amp;$A203) + SUM($T$6:T202) - SUM($L$6:L202))</f>
        <v/>
      </c>
      <c r="K203" s="49" t="str">
        <f aca="false">IF($A203="","",MIN($J203,IF(OR($F203="Confirmed bottom",$F203="Major bottom"),Controls!$C$13,IF($F203="RADAR bottom",IF(Controls!$C$16="Yes",Controls!$C$14,0),IF($F203="Weekly boost",Controls!$C$15,0)))))</f>
        <v/>
      </c>
      <c r="L203" s="48"/>
      <c r="M203" s="49" t="str">
        <f aca="false">IF($A203="","",MAX(0,$G203)+MAX(0,$L203))</f>
        <v/>
      </c>
      <c r="N203" s="48"/>
      <c r="O203" s="50"/>
      <c r="P203" s="49" t="str">
        <f aca="false">IF($A203="","",$N203*Controls!$C$21)</f>
        <v/>
      </c>
      <c r="Q203" s="49" t="str">
        <f aca="false">IF($A203="","",$N203*Controls!$C$22)</f>
        <v/>
      </c>
      <c r="R203" s="49" t="str">
        <f aca="false">IF($A203="","",$N203*Controls!$C$23)</f>
        <v/>
      </c>
      <c r="S203" s="48"/>
      <c r="T203" s="48"/>
      <c r="U203" s="48"/>
      <c r="V203" s="49" t="str">
        <f aca="false">IF($A203="","",$J203-$L203+$T203)</f>
        <v/>
      </c>
      <c r="W203" s="51" t="str">
        <f aca="false">IF($A203="","",IF(ABS($G203-($H203+$I203))&lt;0.01,"OK","Check"))</f>
        <v/>
      </c>
      <c r="X203" s="52"/>
      <c r="Y203" s="11" t="str">
        <f aca="false">IF($A203="","",IF($L203&gt;$K203,1,0))</f>
        <v/>
      </c>
      <c r="Z203" s="11" t="str">
        <f aca="false">IF($A203="","",IF($N203&gt;0,IF(ABS($N203-($S203+$T203+$U203))&gt;0.01,1,0),0))</f>
        <v/>
      </c>
      <c r="AA203" s="11" t="str">
        <f aca="false">IF($A203="","",IF($W203&lt;&gt;"OK",1,0))</f>
        <v/>
      </c>
      <c r="AB203" s="11" t="str">
        <f aca="false">IF($A203="","",IF($V203&lt;0,1,0))</f>
        <v/>
      </c>
      <c r="AC203" s="43" t="str">
        <f aca="false">IF($A203="","",MAX(0,$AC202 + N($O203)))</f>
        <v/>
      </c>
      <c r="AD203" s="44" t="str">
        <f aca="false">IF($A203="","",MAX(0,$AD202 + IF(N($O203)&gt;0,$M203,0) - IF(N($O203)&lt;0,MIN($AD202 + IF(N($O203)&gt;0,$M203,0),(-N($O203))*IF(($AC202+MAX(N($O203),0))&gt;0,($AD202 + IF(N($O203)&gt;0,$M203,0))/($AC202+MAX(N($O203),0)),0)),0)))</f>
        <v/>
      </c>
      <c r="AE203" s="45" t="str">
        <f aca="false">IF($A203="","",IF($AC203&gt;0,$AD203/$AC203,""))</f>
        <v/>
      </c>
    </row>
    <row r="204" customFormat="false" ht="15" hidden="false" customHeight="true" outlineLevel="0" collapsed="false">
      <c r="A204" s="36"/>
      <c r="B204" s="37"/>
      <c r="C204" s="37"/>
      <c r="D204" s="37"/>
      <c r="E204" s="37"/>
      <c r="F204" s="37"/>
      <c r="G204" s="38"/>
      <c r="H204" s="38"/>
      <c r="I204" s="38"/>
      <c r="J204" s="39" t="str">
        <f aca="false">IF($A204="","",Controls!$C$12 + SUMIFS('Capital Ledger'!$C$6:$C$405,'Capital Ledger'!$A$6:$A$405,"&lt;="&amp;$A204) + SUM($T$6:T203) - SUM($L$6:L203))</f>
        <v/>
      </c>
      <c r="K204" s="39" t="str">
        <f aca="false">IF($A204="","",MIN($J204,IF(OR($F204="Confirmed bottom",$F204="Major bottom"),Controls!$C$13,IF($F204="RADAR bottom",IF(Controls!$C$16="Yes",Controls!$C$14,0),IF($F204="Weekly boost",Controls!$C$15,0)))))</f>
        <v/>
      </c>
      <c r="L204" s="38"/>
      <c r="M204" s="39" t="str">
        <f aca="false">IF($A204="","",MAX(0,$G204)+MAX(0,$L204))</f>
        <v/>
      </c>
      <c r="N204" s="38"/>
      <c r="O204" s="40"/>
      <c r="P204" s="39" t="str">
        <f aca="false">IF($A204="","",$N204*Controls!$C$21)</f>
        <v/>
      </c>
      <c r="Q204" s="39" t="str">
        <f aca="false">IF($A204="","",$N204*Controls!$C$22)</f>
        <v/>
      </c>
      <c r="R204" s="39" t="str">
        <f aca="false">IF($A204="","",$N204*Controls!$C$23)</f>
        <v/>
      </c>
      <c r="S204" s="38"/>
      <c r="T204" s="38"/>
      <c r="U204" s="38"/>
      <c r="V204" s="39" t="str">
        <f aca="false">IF($A204="","",$J204-$L204+$T204)</f>
        <v/>
      </c>
      <c r="W204" s="41" t="str">
        <f aca="false">IF($A204="","",IF(ABS($G204-($H204+$I204))&lt;0.01,"OK","Check"))</f>
        <v/>
      </c>
      <c r="X204" s="42"/>
      <c r="Y204" s="11" t="str">
        <f aca="false">IF($A204="","",IF($L204&gt;$K204,1,0))</f>
        <v/>
      </c>
      <c r="Z204" s="11" t="str">
        <f aca="false">IF($A204="","",IF($N204&gt;0,IF(ABS($N204-($S204+$T204+$U204))&gt;0.01,1,0),0))</f>
        <v/>
      </c>
      <c r="AA204" s="11" t="str">
        <f aca="false">IF($A204="","",IF($W204&lt;&gt;"OK",1,0))</f>
        <v/>
      </c>
      <c r="AB204" s="11" t="str">
        <f aca="false">IF($A204="","",IF($V204&lt;0,1,0))</f>
        <v/>
      </c>
      <c r="AC204" s="43" t="str">
        <f aca="false">IF($A204="","",MAX(0,$AC203 + N($O204)))</f>
        <v/>
      </c>
      <c r="AD204" s="44" t="str">
        <f aca="false">IF($A204="","",MAX(0,$AD203 + IF(N($O204)&gt;0,$M204,0) - IF(N($O204)&lt;0,MIN($AD203 + IF(N($O204)&gt;0,$M204,0),(-N($O204))*IF(($AC203+MAX(N($O204),0))&gt;0,($AD203 + IF(N($O204)&gt;0,$M204,0))/($AC203+MAX(N($O204),0)),0)),0)))</f>
        <v/>
      </c>
      <c r="AE204" s="45" t="str">
        <f aca="false">IF($A204="","",IF($AC204&gt;0,$AD204/$AC204,""))</f>
        <v/>
      </c>
    </row>
    <row r="205" customFormat="false" ht="15" hidden="false" customHeight="true" outlineLevel="0" collapsed="false">
      <c r="A205" s="46"/>
      <c r="B205" s="47"/>
      <c r="C205" s="47"/>
      <c r="D205" s="47"/>
      <c r="E205" s="47"/>
      <c r="F205" s="47"/>
      <c r="G205" s="48"/>
      <c r="H205" s="48"/>
      <c r="I205" s="48"/>
      <c r="J205" s="49" t="str">
        <f aca="false">IF($A205="","",Controls!$C$12 + SUMIFS('Capital Ledger'!$C$6:$C$405,'Capital Ledger'!$A$6:$A$405,"&lt;="&amp;$A205) + SUM($T$6:T204) - SUM($L$6:L204))</f>
        <v/>
      </c>
      <c r="K205" s="49" t="str">
        <f aca="false">IF($A205="","",MIN($J205,IF(OR($F205="Confirmed bottom",$F205="Major bottom"),Controls!$C$13,IF($F205="RADAR bottom",IF(Controls!$C$16="Yes",Controls!$C$14,0),IF($F205="Weekly boost",Controls!$C$15,0)))))</f>
        <v/>
      </c>
      <c r="L205" s="48"/>
      <c r="M205" s="49" t="str">
        <f aca="false">IF($A205="","",MAX(0,$G205)+MAX(0,$L205))</f>
        <v/>
      </c>
      <c r="N205" s="48"/>
      <c r="O205" s="50"/>
      <c r="P205" s="49" t="str">
        <f aca="false">IF($A205="","",$N205*Controls!$C$21)</f>
        <v/>
      </c>
      <c r="Q205" s="49" t="str">
        <f aca="false">IF($A205="","",$N205*Controls!$C$22)</f>
        <v/>
      </c>
      <c r="R205" s="49" t="str">
        <f aca="false">IF($A205="","",$N205*Controls!$C$23)</f>
        <v/>
      </c>
      <c r="S205" s="48"/>
      <c r="T205" s="48"/>
      <c r="U205" s="48"/>
      <c r="V205" s="49" t="str">
        <f aca="false">IF($A205="","",$J205-$L205+$T205)</f>
        <v/>
      </c>
      <c r="W205" s="51" t="str">
        <f aca="false">IF($A205="","",IF(ABS($G205-($H205+$I205))&lt;0.01,"OK","Check"))</f>
        <v/>
      </c>
      <c r="X205" s="52"/>
      <c r="Y205" s="11" t="str">
        <f aca="false">IF($A205="","",IF($L205&gt;$K205,1,0))</f>
        <v/>
      </c>
      <c r="Z205" s="11" t="str">
        <f aca="false">IF($A205="","",IF($N205&gt;0,IF(ABS($N205-($S205+$T205+$U205))&gt;0.01,1,0),0))</f>
        <v/>
      </c>
      <c r="AA205" s="11" t="str">
        <f aca="false">IF($A205="","",IF($W205&lt;&gt;"OK",1,0))</f>
        <v/>
      </c>
      <c r="AB205" s="11" t="str">
        <f aca="false">IF($A205="","",IF($V205&lt;0,1,0))</f>
        <v/>
      </c>
      <c r="AC205" s="43" t="str">
        <f aca="false">IF($A205="","",MAX(0,$AC204 + N($O205)))</f>
        <v/>
      </c>
      <c r="AD205" s="44" t="str">
        <f aca="false">IF($A205="","",MAX(0,$AD204 + IF(N($O205)&gt;0,$M205,0) - IF(N($O205)&lt;0,MIN($AD204 + IF(N($O205)&gt;0,$M205,0),(-N($O205))*IF(($AC204+MAX(N($O205),0))&gt;0,($AD204 + IF(N($O205)&gt;0,$M205,0))/($AC204+MAX(N($O205),0)),0)),0)))</f>
        <v/>
      </c>
      <c r="AE205" s="45" t="str">
        <f aca="false">IF($A205="","",IF($AC205&gt;0,$AD205/$AC205,""))</f>
        <v/>
      </c>
    </row>
    <row r="206" customFormat="false" ht="15" hidden="false" customHeight="true" outlineLevel="0" collapsed="false">
      <c r="A206" s="36"/>
      <c r="B206" s="37"/>
      <c r="C206" s="37"/>
      <c r="D206" s="37"/>
      <c r="E206" s="37"/>
      <c r="F206" s="37"/>
      <c r="G206" s="38"/>
      <c r="H206" s="38"/>
      <c r="I206" s="38"/>
      <c r="J206" s="39" t="str">
        <f aca="false">IF($A206="","",Controls!$C$12 + SUMIFS('Capital Ledger'!$C$6:$C$405,'Capital Ledger'!$A$6:$A$405,"&lt;="&amp;$A206) + SUM($T$6:T205) - SUM($L$6:L205))</f>
        <v/>
      </c>
      <c r="K206" s="39" t="str">
        <f aca="false">IF($A206="","",MIN($J206,IF(OR($F206="Confirmed bottom",$F206="Major bottom"),Controls!$C$13,IF($F206="RADAR bottom",IF(Controls!$C$16="Yes",Controls!$C$14,0),IF($F206="Weekly boost",Controls!$C$15,0)))))</f>
        <v/>
      </c>
      <c r="L206" s="38"/>
      <c r="M206" s="39" t="str">
        <f aca="false">IF($A206="","",MAX(0,$G206)+MAX(0,$L206))</f>
        <v/>
      </c>
      <c r="N206" s="38"/>
      <c r="O206" s="40"/>
      <c r="P206" s="39" t="str">
        <f aca="false">IF($A206="","",$N206*Controls!$C$21)</f>
        <v/>
      </c>
      <c r="Q206" s="39" t="str">
        <f aca="false">IF($A206="","",$N206*Controls!$C$22)</f>
        <v/>
      </c>
      <c r="R206" s="39" t="str">
        <f aca="false">IF($A206="","",$N206*Controls!$C$23)</f>
        <v/>
      </c>
      <c r="S206" s="38"/>
      <c r="T206" s="38"/>
      <c r="U206" s="38"/>
      <c r="V206" s="39" t="str">
        <f aca="false">IF($A206="","",$J206-$L206+$T206)</f>
        <v/>
      </c>
      <c r="W206" s="41" t="str">
        <f aca="false">IF($A206="","",IF(ABS($G206-($H206+$I206))&lt;0.01,"OK","Check"))</f>
        <v/>
      </c>
      <c r="X206" s="42"/>
      <c r="Y206" s="11" t="str">
        <f aca="false">IF($A206="","",IF($L206&gt;$K206,1,0))</f>
        <v/>
      </c>
      <c r="Z206" s="11" t="str">
        <f aca="false">IF($A206="","",IF($N206&gt;0,IF(ABS($N206-($S206+$T206+$U206))&gt;0.01,1,0),0))</f>
        <v/>
      </c>
      <c r="AA206" s="11" t="str">
        <f aca="false">IF($A206="","",IF($W206&lt;&gt;"OK",1,0))</f>
        <v/>
      </c>
      <c r="AB206" s="11" t="str">
        <f aca="false">IF($A206="","",IF($V206&lt;0,1,0))</f>
        <v/>
      </c>
      <c r="AC206" s="43" t="str">
        <f aca="false">IF($A206="","",MAX(0,$AC205 + N($O206)))</f>
        <v/>
      </c>
      <c r="AD206" s="44" t="str">
        <f aca="false">IF($A206="","",MAX(0,$AD205 + IF(N($O206)&gt;0,$M206,0) - IF(N($O206)&lt;0,MIN($AD205 + IF(N($O206)&gt;0,$M206,0),(-N($O206))*IF(($AC205+MAX(N($O206),0))&gt;0,($AD205 + IF(N($O206)&gt;0,$M206,0))/($AC205+MAX(N($O206),0)),0)),0)))</f>
        <v/>
      </c>
      <c r="AE206" s="45" t="str">
        <f aca="false">IF($A206="","",IF($AC206&gt;0,$AD206/$AC206,""))</f>
        <v/>
      </c>
    </row>
    <row r="207" customFormat="false" ht="15" hidden="false" customHeight="true" outlineLevel="0" collapsed="false">
      <c r="A207" s="46"/>
      <c r="B207" s="47"/>
      <c r="C207" s="47"/>
      <c r="D207" s="47"/>
      <c r="E207" s="47"/>
      <c r="F207" s="47"/>
      <c r="G207" s="48"/>
      <c r="H207" s="48"/>
      <c r="I207" s="48"/>
      <c r="J207" s="49" t="str">
        <f aca="false">IF($A207="","",Controls!$C$12 + SUMIFS('Capital Ledger'!$C$6:$C$405,'Capital Ledger'!$A$6:$A$405,"&lt;="&amp;$A207) + SUM($T$6:T206) - SUM($L$6:L206))</f>
        <v/>
      </c>
      <c r="K207" s="49" t="str">
        <f aca="false">IF($A207="","",MIN($J207,IF(OR($F207="Confirmed bottom",$F207="Major bottom"),Controls!$C$13,IF($F207="RADAR bottom",IF(Controls!$C$16="Yes",Controls!$C$14,0),IF($F207="Weekly boost",Controls!$C$15,0)))))</f>
        <v/>
      </c>
      <c r="L207" s="48"/>
      <c r="M207" s="49" t="str">
        <f aca="false">IF($A207="","",MAX(0,$G207)+MAX(0,$L207))</f>
        <v/>
      </c>
      <c r="N207" s="48"/>
      <c r="O207" s="50"/>
      <c r="P207" s="49" t="str">
        <f aca="false">IF($A207="","",$N207*Controls!$C$21)</f>
        <v/>
      </c>
      <c r="Q207" s="49" t="str">
        <f aca="false">IF($A207="","",$N207*Controls!$C$22)</f>
        <v/>
      </c>
      <c r="R207" s="49" t="str">
        <f aca="false">IF($A207="","",$N207*Controls!$C$23)</f>
        <v/>
      </c>
      <c r="S207" s="48"/>
      <c r="T207" s="48"/>
      <c r="U207" s="48"/>
      <c r="V207" s="49" t="str">
        <f aca="false">IF($A207="","",$J207-$L207+$T207)</f>
        <v/>
      </c>
      <c r="W207" s="51" t="str">
        <f aca="false">IF($A207="","",IF(ABS($G207-($H207+$I207))&lt;0.01,"OK","Check"))</f>
        <v/>
      </c>
      <c r="X207" s="52"/>
      <c r="Y207" s="11" t="str">
        <f aca="false">IF($A207="","",IF($L207&gt;$K207,1,0))</f>
        <v/>
      </c>
      <c r="Z207" s="11" t="str">
        <f aca="false">IF($A207="","",IF($N207&gt;0,IF(ABS($N207-($S207+$T207+$U207))&gt;0.01,1,0),0))</f>
        <v/>
      </c>
      <c r="AA207" s="11" t="str">
        <f aca="false">IF($A207="","",IF($W207&lt;&gt;"OK",1,0))</f>
        <v/>
      </c>
      <c r="AB207" s="11" t="str">
        <f aca="false">IF($A207="","",IF($V207&lt;0,1,0))</f>
        <v/>
      </c>
      <c r="AC207" s="43" t="str">
        <f aca="false">IF($A207="","",MAX(0,$AC206 + N($O207)))</f>
        <v/>
      </c>
      <c r="AD207" s="44" t="str">
        <f aca="false">IF($A207="","",MAX(0,$AD206 + IF(N($O207)&gt;0,$M207,0) - IF(N($O207)&lt;0,MIN($AD206 + IF(N($O207)&gt;0,$M207,0),(-N($O207))*IF(($AC206+MAX(N($O207),0))&gt;0,($AD206 + IF(N($O207)&gt;0,$M207,0))/($AC206+MAX(N($O207),0)),0)),0)))</f>
        <v/>
      </c>
      <c r="AE207" s="45" t="str">
        <f aca="false">IF($A207="","",IF($AC207&gt;0,$AD207/$AC207,""))</f>
        <v/>
      </c>
    </row>
    <row r="208" customFormat="false" ht="15" hidden="false" customHeight="true" outlineLevel="0" collapsed="false">
      <c r="A208" s="36"/>
      <c r="B208" s="37"/>
      <c r="C208" s="37"/>
      <c r="D208" s="37"/>
      <c r="E208" s="37"/>
      <c r="F208" s="37"/>
      <c r="G208" s="38"/>
      <c r="H208" s="38"/>
      <c r="I208" s="38"/>
      <c r="J208" s="39" t="str">
        <f aca="false">IF($A208="","",Controls!$C$12 + SUMIFS('Capital Ledger'!$C$6:$C$405,'Capital Ledger'!$A$6:$A$405,"&lt;="&amp;$A208) + SUM($T$6:T207) - SUM($L$6:L207))</f>
        <v/>
      </c>
      <c r="K208" s="39" t="str">
        <f aca="false">IF($A208="","",MIN($J208,IF(OR($F208="Confirmed bottom",$F208="Major bottom"),Controls!$C$13,IF($F208="RADAR bottom",IF(Controls!$C$16="Yes",Controls!$C$14,0),IF($F208="Weekly boost",Controls!$C$15,0)))))</f>
        <v/>
      </c>
      <c r="L208" s="38"/>
      <c r="M208" s="39" t="str">
        <f aca="false">IF($A208="","",MAX(0,$G208)+MAX(0,$L208))</f>
        <v/>
      </c>
      <c r="N208" s="38"/>
      <c r="O208" s="40"/>
      <c r="P208" s="39" t="str">
        <f aca="false">IF($A208="","",$N208*Controls!$C$21)</f>
        <v/>
      </c>
      <c r="Q208" s="39" t="str">
        <f aca="false">IF($A208="","",$N208*Controls!$C$22)</f>
        <v/>
      </c>
      <c r="R208" s="39" t="str">
        <f aca="false">IF($A208="","",$N208*Controls!$C$23)</f>
        <v/>
      </c>
      <c r="S208" s="38"/>
      <c r="T208" s="38"/>
      <c r="U208" s="38"/>
      <c r="V208" s="39" t="str">
        <f aca="false">IF($A208="","",$J208-$L208+$T208)</f>
        <v/>
      </c>
      <c r="W208" s="41" t="str">
        <f aca="false">IF($A208="","",IF(ABS($G208-($H208+$I208))&lt;0.01,"OK","Check"))</f>
        <v/>
      </c>
      <c r="X208" s="42"/>
      <c r="Y208" s="11" t="str">
        <f aca="false">IF($A208="","",IF($L208&gt;$K208,1,0))</f>
        <v/>
      </c>
      <c r="Z208" s="11" t="str">
        <f aca="false">IF($A208="","",IF($N208&gt;0,IF(ABS($N208-($S208+$T208+$U208))&gt;0.01,1,0),0))</f>
        <v/>
      </c>
      <c r="AA208" s="11" t="str">
        <f aca="false">IF($A208="","",IF($W208&lt;&gt;"OK",1,0))</f>
        <v/>
      </c>
      <c r="AB208" s="11" t="str">
        <f aca="false">IF($A208="","",IF($V208&lt;0,1,0))</f>
        <v/>
      </c>
      <c r="AC208" s="43" t="str">
        <f aca="false">IF($A208="","",MAX(0,$AC207 + N($O208)))</f>
        <v/>
      </c>
      <c r="AD208" s="44" t="str">
        <f aca="false">IF($A208="","",MAX(0,$AD207 + IF(N($O208)&gt;0,$M208,0) - IF(N($O208)&lt;0,MIN($AD207 + IF(N($O208)&gt;0,$M208,0),(-N($O208))*IF(($AC207+MAX(N($O208),0))&gt;0,($AD207 + IF(N($O208)&gt;0,$M208,0))/($AC207+MAX(N($O208),0)),0)),0)))</f>
        <v/>
      </c>
      <c r="AE208" s="45" t="str">
        <f aca="false">IF($A208="","",IF($AC208&gt;0,$AD208/$AC208,""))</f>
        <v/>
      </c>
    </row>
    <row r="209" customFormat="false" ht="15" hidden="false" customHeight="true" outlineLevel="0" collapsed="false">
      <c r="A209" s="46"/>
      <c r="B209" s="47"/>
      <c r="C209" s="47"/>
      <c r="D209" s="47"/>
      <c r="E209" s="47"/>
      <c r="F209" s="47"/>
      <c r="G209" s="48"/>
      <c r="H209" s="48"/>
      <c r="I209" s="48"/>
      <c r="J209" s="49" t="str">
        <f aca="false">IF($A209="","",Controls!$C$12 + SUMIFS('Capital Ledger'!$C$6:$C$405,'Capital Ledger'!$A$6:$A$405,"&lt;="&amp;$A209) + SUM($T$6:T208) - SUM($L$6:L208))</f>
        <v/>
      </c>
      <c r="K209" s="49" t="str">
        <f aca="false">IF($A209="","",MIN($J209,IF(OR($F209="Confirmed bottom",$F209="Major bottom"),Controls!$C$13,IF($F209="RADAR bottom",IF(Controls!$C$16="Yes",Controls!$C$14,0),IF($F209="Weekly boost",Controls!$C$15,0)))))</f>
        <v/>
      </c>
      <c r="L209" s="48"/>
      <c r="M209" s="49" t="str">
        <f aca="false">IF($A209="","",MAX(0,$G209)+MAX(0,$L209))</f>
        <v/>
      </c>
      <c r="N209" s="48"/>
      <c r="O209" s="50"/>
      <c r="P209" s="49" t="str">
        <f aca="false">IF($A209="","",$N209*Controls!$C$21)</f>
        <v/>
      </c>
      <c r="Q209" s="49" t="str">
        <f aca="false">IF($A209="","",$N209*Controls!$C$22)</f>
        <v/>
      </c>
      <c r="R209" s="49" t="str">
        <f aca="false">IF($A209="","",$N209*Controls!$C$23)</f>
        <v/>
      </c>
      <c r="S209" s="48"/>
      <c r="T209" s="48"/>
      <c r="U209" s="48"/>
      <c r="V209" s="49" t="str">
        <f aca="false">IF($A209="","",$J209-$L209+$T209)</f>
        <v/>
      </c>
      <c r="W209" s="51" t="str">
        <f aca="false">IF($A209="","",IF(ABS($G209-($H209+$I209))&lt;0.01,"OK","Check"))</f>
        <v/>
      </c>
      <c r="X209" s="52"/>
      <c r="Y209" s="11" t="str">
        <f aca="false">IF($A209="","",IF($L209&gt;$K209,1,0))</f>
        <v/>
      </c>
      <c r="Z209" s="11" t="str">
        <f aca="false">IF($A209="","",IF($N209&gt;0,IF(ABS($N209-($S209+$T209+$U209))&gt;0.01,1,0),0))</f>
        <v/>
      </c>
      <c r="AA209" s="11" t="str">
        <f aca="false">IF($A209="","",IF($W209&lt;&gt;"OK",1,0))</f>
        <v/>
      </c>
      <c r="AB209" s="11" t="str">
        <f aca="false">IF($A209="","",IF($V209&lt;0,1,0))</f>
        <v/>
      </c>
      <c r="AC209" s="43" t="str">
        <f aca="false">IF($A209="","",MAX(0,$AC208 + N($O209)))</f>
        <v/>
      </c>
      <c r="AD209" s="44" t="str">
        <f aca="false">IF($A209="","",MAX(0,$AD208 + IF(N($O209)&gt;0,$M209,0) - IF(N($O209)&lt;0,MIN($AD208 + IF(N($O209)&gt;0,$M209,0),(-N($O209))*IF(($AC208+MAX(N($O209),0))&gt;0,($AD208 + IF(N($O209)&gt;0,$M209,0))/($AC208+MAX(N($O209),0)),0)),0)))</f>
        <v/>
      </c>
      <c r="AE209" s="45" t="str">
        <f aca="false">IF($A209="","",IF($AC209&gt;0,$AD209/$AC209,""))</f>
        <v/>
      </c>
    </row>
    <row r="210" customFormat="false" ht="15" hidden="false" customHeight="true" outlineLevel="0" collapsed="false">
      <c r="A210" s="36"/>
      <c r="B210" s="37"/>
      <c r="C210" s="37"/>
      <c r="D210" s="37"/>
      <c r="E210" s="37"/>
      <c r="F210" s="37"/>
      <c r="G210" s="38"/>
      <c r="H210" s="38"/>
      <c r="I210" s="38"/>
      <c r="J210" s="39" t="str">
        <f aca="false">IF($A210="","",Controls!$C$12 + SUMIFS('Capital Ledger'!$C$6:$C$405,'Capital Ledger'!$A$6:$A$405,"&lt;="&amp;$A210) + SUM($T$6:T209) - SUM($L$6:L209))</f>
        <v/>
      </c>
      <c r="K210" s="39" t="str">
        <f aca="false">IF($A210="","",MIN($J210,IF(OR($F210="Confirmed bottom",$F210="Major bottom"),Controls!$C$13,IF($F210="RADAR bottom",IF(Controls!$C$16="Yes",Controls!$C$14,0),IF($F210="Weekly boost",Controls!$C$15,0)))))</f>
        <v/>
      </c>
      <c r="L210" s="38"/>
      <c r="M210" s="39" t="str">
        <f aca="false">IF($A210="","",MAX(0,$G210)+MAX(0,$L210))</f>
        <v/>
      </c>
      <c r="N210" s="38"/>
      <c r="O210" s="40"/>
      <c r="P210" s="39" t="str">
        <f aca="false">IF($A210="","",$N210*Controls!$C$21)</f>
        <v/>
      </c>
      <c r="Q210" s="39" t="str">
        <f aca="false">IF($A210="","",$N210*Controls!$C$22)</f>
        <v/>
      </c>
      <c r="R210" s="39" t="str">
        <f aca="false">IF($A210="","",$N210*Controls!$C$23)</f>
        <v/>
      </c>
      <c r="S210" s="38"/>
      <c r="T210" s="38"/>
      <c r="U210" s="38"/>
      <c r="V210" s="39" t="str">
        <f aca="false">IF($A210="","",$J210-$L210+$T210)</f>
        <v/>
      </c>
      <c r="W210" s="41" t="str">
        <f aca="false">IF($A210="","",IF(ABS($G210-($H210+$I210))&lt;0.01,"OK","Check"))</f>
        <v/>
      </c>
      <c r="X210" s="42"/>
      <c r="Y210" s="11" t="str">
        <f aca="false">IF($A210="","",IF($L210&gt;$K210,1,0))</f>
        <v/>
      </c>
      <c r="Z210" s="11" t="str">
        <f aca="false">IF($A210="","",IF($N210&gt;0,IF(ABS($N210-($S210+$T210+$U210))&gt;0.01,1,0),0))</f>
        <v/>
      </c>
      <c r="AA210" s="11" t="str">
        <f aca="false">IF($A210="","",IF($W210&lt;&gt;"OK",1,0))</f>
        <v/>
      </c>
      <c r="AB210" s="11" t="str">
        <f aca="false">IF($A210="","",IF($V210&lt;0,1,0))</f>
        <v/>
      </c>
      <c r="AC210" s="43" t="str">
        <f aca="false">IF($A210="","",MAX(0,$AC209 + N($O210)))</f>
        <v/>
      </c>
      <c r="AD210" s="44" t="str">
        <f aca="false">IF($A210="","",MAX(0,$AD209 + IF(N($O210)&gt;0,$M210,0) - IF(N($O210)&lt;0,MIN($AD209 + IF(N($O210)&gt;0,$M210,0),(-N($O210))*IF(($AC209+MAX(N($O210),0))&gt;0,($AD209 + IF(N($O210)&gt;0,$M210,0))/($AC209+MAX(N($O210),0)),0)),0)))</f>
        <v/>
      </c>
      <c r="AE210" s="45" t="str">
        <f aca="false">IF($A210="","",IF($AC210&gt;0,$AD210/$AC210,""))</f>
        <v/>
      </c>
    </row>
    <row r="211" customFormat="false" ht="15" hidden="false" customHeight="true" outlineLevel="0" collapsed="false">
      <c r="A211" s="46"/>
      <c r="B211" s="47"/>
      <c r="C211" s="47"/>
      <c r="D211" s="47"/>
      <c r="E211" s="47"/>
      <c r="F211" s="47"/>
      <c r="G211" s="48"/>
      <c r="H211" s="48"/>
      <c r="I211" s="48"/>
      <c r="J211" s="49" t="str">
        <f aca="false">IF($A211="","",Controls!$C$12 + SUMIFS('Capital Ledger'!$C$6:$C$405,'Capital Ledger'!$A$6:$A$405,"&lt;="&amp;$A211) + SUM($T$6:T210) - SUM($L$6:L210))</f>
        <v/>
      </c>
      <c r="K211" s="49" t="str">
        <f aca="false">IF($A211="","",MIN($J211,IF(OR($F211="Confirmed bottom",$F211="Major bottom"),Controls!$C$13,IF($F211="RADAR bottom",IF(Controls!$C$16="Yes",Controls!$C$14,0),IF($F211="Weekly boost",Controls!$C$15,0)))))</f>
        <v/>
      </c>
      <c r="L211" s="48"/>
      <c r="M211" s="49" t="str">
        <f aca="false">IF($A211="","",MAX(0,$G211)+MAX(0,$L211))</f>
        <v/>
      </c>
      <c r="N211" s="48"/>
      <c r="O211" s="50"/>
      <c r="P211" s="49" t="str">
        <f aca="false">IF($A211="","",$N211*Controls!$C$21)</f>
        <v/>
      </c>
      <c r="Q211" s="49" t="str">
        <f aca="false">IF($A211="","",$N211*Controls!$C$22)</f>
        <v/>
      </c>
      <c r="R211" s="49" t="str">
        <f aca="false">IF($A211="","",$N211*Controls!$C$23)</f>
        <v/>
      </c>
      <c r="S211" s="48"/>
      <c r="T211" s="48"/>
      <c r="U211" s="48"/>
      <c r="V211" s="49" t="str">
        <f aca="false">IF($A211="","",$J211-$L211+$T211)</f>
        <v/>
      </c>
      <c r="W211" s="51" t="str">
        <f aca="false">IF($A211="","",IF(ABS($G211-($H211+$I211))&lt;0.01,"OK","Check"))</f>
        <v/>
      </c>
      <c r="X211" s="52"/>
      <c r="Y211" s="11" t="str">
        <f aca="false">IF($A211="","",IF($L211&gt;$K211,1,0))</f>
        <v/>
      </c>
      <c r="Z211" s="11" t="str">
        <f aca="false">IF($A211="","",IF($N211&gt;0,IF(ABS($N211-($S211+$T211+$U211))&gt;0.01,1,0),0))</f>
        <v/>
      </c>
      <c r="AA211" s="11" t="str">
        <f aca="false">IF($A211="","",IF($W211&lt;&gt;"OK",1,0))</f>
        <v/>
      </c>
      <c r="AB211" s="11" t="str">
        <f aca="false">IF($A211="","",IF($V211&lt;0,1,0))</f>
        <v/>
      </c>
      <c r="AC211" s="43" t="str">
        <f aca="false">IF($A211="","",MAX(0,$AC210 + N($O211)))</f>
        <v/>
      </c>
      <c r="AD211" s="44" t="str">
        <f aca="false">IF($A211="","",MAX(0,$AD210 + IF(N($O211)&gt;0,$M211,0) - IF(N($O211)&lt;0,MIN($AD210 + IF(N($O211)&gt;0,$M211,0),(-N($O211))*IF(($AC210+MAX(N($O211),0))&gt;0,($AD210 + IF(N($O211)&gt;0,$M211,0))/($AC210+MAX(N($O211),0)),0)),0)))</f>
        <v/>
      </c>
      <c r="AE211" s="45" t="str">
        <f aca="false">IF($A211="","",IF($AC211&gt;0,$AD211/$AC211,""))</f>
        <v/>
      </c>
    </row>
    <row r="212" customFormat="false" ht="15" hidden="false" customHeight="true" outlineLevel="0" collapsed="false">
      <c r="A212" s="36"/>
      <c r="B212" s="37"/>
      <c r="C212" s="37"/>
      <c r="D212" s="37"/>
      <c r="E212" s="37"/>
      <c r="F212" s="37"/>
      <c r="G212" s="38"/>
      <c r="H212" s="38"/>
      <c r="I212" s="38"/>
      <c r="J212" s="39" t="str">
        <f aca="false">IF($A212="","",Controls!$C$12 + SUMIFS('Capital Ledger'!$C$6:$C$405,'Capital Ledger'!$A$6:$A$405,"&lt;="&amp;$A212) + SUM($T$6:T211) - SUM($L$6:L211))</f>
        <v/>
      </c>
      <c r="K212" s="39" t="str">
        <f aca="false">IF($A212="","",MIN($J212,IF(OR($F212="Confirmed bottom",$F212="Major bottom"),Controls!$C$13,IF($F212="RADAR bottom",IF(Controls!$C$16="Yes",Controls!$C$14,0),IF($F212="Weekly boost",Controls!$C$15,0)))))</f>
        <v/>
      </c>
      <c r="L212" s="38"/>
      <c r="M212" s="39" t="str">
        <f aca="false">IF($A212="","",MAX(0,$G212)+MAX(0,$L212))</f>
        <v/>
      </c>
      <c r="N212" s="38"/>
      <c r="O212" s="40"/>
      <c r="P212" s="39" t="str">
        <f aca="false">IF($A212="","",$N212*Controls!$C$21)</f>
        <v/>
      </c>
      <c r="Q212" s="39" t="str">
        <f aca="false">IF($A212="","",$N212*Controls!$C$22)</f>
        <v/>
      </c>
      <c r="R212" s="39" t="str">
        <f aca="false">IF($A212="","",$N212*Controls!$C$23)</f>
        <v/>
      </c>
      <c r="S212" s="38"/>
      <c r="T212" s="38"/>
      <c r="U212" s="38"/>
      <c r="V212" s="39" t="str">
        <f aca="false">IF($A212="","",$J212-$L212+$T212)</f>
        <v/>
      </c>
      <c r="W212" s="41" t="str">
        <f aca="false">IF($A212="","",IF(ABS($G212-($H212+$I212))&lt;0.01,"OK","Check"))</f>
        <v/>
      </c>
      <c r="X212" s="42"/>
      <c r="Y212" s="11" t="str">
        <f aca="false">IF($A212="","",IF($L212&gt;$K212,1,0))</f>
        <v/>
      </c>
      <c r="Z212" s="11" t="str">
        <f aca="false">IF($A212="","",IF($N212&gt;0,IF(ABS($N212-($S212+$T212+$U212))&gt;0.01,1,0),0))</f>
        <v/>
      </c>
      <c r="AA212" s="11" t="str">
        <f aca="false">IF($A212="","",IF($W212&lt;&gt;"OK",1,0))</f>
        <v/>
      </c>
      <c r="AB212" s="11" t="str">
        <f aca="false">IF($A212="","",IF($V212&lt;0,1,0))</f>
        <v/>
      </c>
      <c r="AC212" s="43" t="str">
        <f aca="false">IF($A212="","",MAX(0,$AC211 + N($O212)))</f>
        <v/>
      </c>
      <c r="AD212" s="44" t="str">
        <f aca="false">IF($A212="","",MAX(0,$AD211 + IF(N($O212)&gt;0,$M212,0) - IF(N($O212)&lt;0,MIN($AD211 + IF(N($O212)&gt;0,$M212,0),(-N($O212))*IF(($AC211+MAX(N($O212),0))&gt;0,($AD211 + IF(N($O212)&gt;0,$M212,0))/($AC211+MAX(N($O212),0)),0)),0)))</f>
        <v/>
      </c>
      <c r="AE212" s="45" t="str">
        <f aca="false">IF($A212="","",IF($AC212&gt;0,$AD212/$AC212,""))</f>
        <v/>
      </c>
    </row>
    <row r="213" customFormat="false" ht="15" hidden="false" customHeight="true" outlineLevel="0" collapsed="false">
      <c r="A213" s="46"/>
      <c r="B213" s="47"/>
      <c r="C213" s="47"/>
      <c r="D213" s="47"/>
      <c r="E213" s="47"/>
      <c r="F213" s="47"/>
      <c r="G213" s="48"/>
      <c r="H213" s="48"/>
      <c r="I213" s="48"/>
      <c r="J213" s="49" t="str">
        <f aca="false">IF($A213="","",Controls!$C$12 + SUMIFS('Capital Ledger'!$C$6:$C$405,'Capital Ledger'!$A$6:$A$405,"&lt;="&amp;$A213) + SUM($T$6:T212) - SUM($L$6:L212))</f>
        <v/>
      </c>
      <c r="K213" s="49" t="str">
        <f aca="false">IF($A213="","",MIN($J213,IF(OR($F213="Confirmed bottom",$F213="Major bottom"),Controls!$C$13,IF($F213="RADAR bottom",IF(Controls!$C$16="Yes",Controls!$C$14,0),IF($F213="Weekly boost",Controls!$C$15,0)))))</f>
        <v/>
      </c>
      <c r="L213" s="48"/>
      <c r="M213" s="49" t="str">
        <f aca="false">IF($A213="","",MAX(0,$G213)+MAX(0,$L213))</f>
        <v/>
      </c>
      <c r="N213" s="48"/>
      <c r="O213" s="50"/>
      <c r="P213" s="49" t="str">
        <f aca="false">IF($A213="","",$N213*Controls!$C$21)</f>
        <v/>
      </c>
      <c r="Q213" s="49" t="str">
        <f aca="false">IF($A213="","",$N213*Controls!$C$22)</f>
        <v/>
      </c>
      <c r="R213" s="49" t="str">
        <f aca="false">IF($A213="","",$N213*Controls!$C$23)</f>
        <v/>
      </c>
      <c r="S213" s="48"/>
      <c r="T213" s="48"/>
      <c r="U213" s="48"/>
      <c r="V213" s="49" t="str">
        <f aca="false">IF($A213="","",$J213-$L213+$T213)</f>
        <v/>
      </c>
      <c r="W213" s="51" t="str">
        <f aca="false">IF($A213="","",IF(ABS($G213-($H213+$I213))&lt;0.01,"OK","Check"))</f>
        <v/>
      </c>
      <c r="X213" s="52"/>
      <c r="Y213" s="11" t="str">
        <f aca="false">IF($A213="","",IF($L213&gt;$K213,1,0))</f>
        <v/>
      </c>
      <c r="Z213" s="11" t="str">
        <f aca="false">IF($A213="","",IF($N213&gt;0,IF(ABS($N213-($S213+$T213+$U213))&gt;0.01,1,0),0))</f>
        <v/>
      </c>
      <c r="AA213" s="11" t="str">
        <f aca="false">IF($A213="","",IF($W213&lt;&gt;"OK",1,0))</f>
        <v/>
      </c>
      <c r="AB213" s="11" t="str">
        <f aca="false">IF($A213="","",IF($V213&lt;0,1,0))</f>
        <v/>
      </c>
      <c r="AC213" s="43" t="str">
        <f aca="false">IF($A213="","",MAX(0,$AC212 + N($O213)))</f>
        <v/>
      </c>
      <c r="AD213" s="44" t="str">
        <f aca="false">IF($A213="","",MAX(0,$AD212 + IF(N($O213)&gt;0,$M213,0) - IF(N($O213)&lt;0,MIN($AD212 + IF(N($O213)&gt;0,$M213,0),(-N($O213))*IF(($AC212+MAX(N($O213),0))&gt;0,($AD212 + IF(N($O213)&gt;0,$M213,0))/($AC212+MAX(N($O213),0)),0)),0)))</f>
        <v/>
      </c>
      <c r="AE213" s="45" t="str">
        <f aca="false">IF($A213="","",IF($AC213&gt;0,$AD213/$AC213,""))</f>
        <v/>
      </c>
    </row>
    <row r="214" customFormat="false" ht="15" hidden="false" customHeight="true" outlineLevel="0" collapsed="false">
      <c r="A214" s="36"/>
      <c r="B214" s="37"/>
      <c r="C214" s="37"/>
      <c r="D214" s="37"/>
      <c r="E214" s="37"/>
      <c r="F214" s="37"/>
      <c r="G214" s="38"/>
      <c r="H214" s="38"/>
      <c r="I214" s="38"/>
      <c r="J214" s="39" t="str">
        <f aca="false">IF($A214="","",Controls!$C$12 + SUMIFS('Capital Ledger'!$C$6:$C$405,'Capital Ledger'!$A$6:$A$405,"&lt;="&amp;$A214) + SUM($T$6:T213) - SUM($L$6:L213))</f>
        <v/>
      </c>
      <c r="K214" s="39" t="str">
        <f aca="false">IF($A214="","",MIN($J214,IF(OR($F214="Confirmed bottom",$F214="Major bottom"),Controls!$C$13,IF($F214="RADAR bottom",IF(Controls!$C$16="Yes",Controls!$C$14,0),IF($F214="Weekly boost",Controls!$C$15,0)))))</f>
        <v/>
      </c>
      <c r="L214" s="38"/>
      <c r="M214" s="39" t="str">
        <f aca="false">IF($A214="","",MAX(0,$G214)+MAX(0,$L214))</f>
        <v/>
      </c>
      <c r="N214" s="38"/>
      <c r="O214" s="40"/>
      <c r="P214" s="39" t="str">
        <f aca="false">IF($A214="","",$N214*Controls!$C$21)</f>
        <v/>
      </c>
      <c r="Q214" s="39" t="str">
        <f aca="false">IF($A214="","",$N214*Controls!$C$22)</f>
        <v/>
      </c>
      <c r="R214" s="39" t="str">
        <f aca="false">IF($A214="","",$N214*Controls!$C$23)</f>
        <v/>
      </c>
      <c r="S214" s="38"/>
      <c r="T214" s="38"/>
      <c r="U214" s="38"/>
      <c r="V214" s="39" t="str">
        <f aca="false">IF($A214="","",$J214-$L214+$T214)</f>
        <v/>
      </c>
      <c r="W214" s="41" t="str">
        <f aca="false">IF($A214="","",IF(ABS($G214-($H214+$I214))&lt;0.01,"OK","Check"))</f>
        <v/>
      </c>
      <c r="X214" s="42"/>
      <c r="Y214" s="11" t="str">
        <f aca="false">IF($A214="","",IF($L214&gt;$K214,1,0))</f>
        <v/>
      </c>
      <c r="Z214" s="11" t="str">
        <f aca="false">IF($A214="","",IF($N214&gt;0,IF(ABS($N214-($S214+$T214+$U214))&gt;0.01,1,0),0))</f>
        <v/>
      </c>
      <c r="AA214" s="11" t="str">
        <f aca="false">IF($A214="","",IF($W214&lt;&gt;"OK",1,0))</f>
        <v/>
      </c>
      <c r="AB214" s="11" t="str">
        <f aca="false">IF($A214="","",IF($V214&lt;0,1,0))</f>
        <v/>
      </c>
      <c r="AC214" s="43" t="str">
        <f aca="false">IF($A214="","",MAX(0,$AC213 + N($O214)))</f>
        <v/>
      </c>
      <c r="AD214" s="44" t="str">
        <f aca="false">IF($A214="","",MAX(0,$AD213 + IF(N($O214)&gt;0,$M214,0) - IF(N($O214)&lt;0,MIN($AD213 + IF(N($O214)&gt;0,$M214,0),(-N($O214))*IF(($AC213+MAX(N($O214),0))&gt;0,($AD213 + IF(N($O214)&gt;0,$M214,0))/($AC213+MAX(N($O214),0)),0)),0)))</f>
        <v/>
      </c>
      <c r="AE214" s="45" t="str">
        <f aca="false">IF($A214="","",IF($AC214&gt;0,$AD214/$AC214,""))</f>
        <v/>
      </c>
    </row>
    <row r="215" customFormat="false" ht="15" hidden="false" customHeight="true" outlineLevel="0" collapsed="false">
      <c r="A215" s="46"/>
      <c r="B215" s="47"/>
      <c r="C215" s="47"/>
      <c r="D215" s="47"/>
      <c r="E215" s="47"/>
      <c r="F215" s="47"/>
      <c r="G215" s="48"/>
      <c r="H215" s="48"/>
      <c r="I215" s="48"/>
      <c r="J215" s="49" t="str">
        <f aca="false">IF($A215="","",Controls!$C$12 + SUMIFS('Capital Ledger'!$C$6:$C$405,'Capital Ledger'!$A$6:$A$405,"&lt;="&amp;$A215) + SUM($T$6:T214) - SUM($L$6:L214))</f>
        <v/>
      </c>
      <c r="K215" s="49" t="str">
        <f aca="false">IF($A215="","",MIN($J215,IF(OR($F215="Confirmed bottom",$F215="Major bottom"),Controls!$C$13,IF($F215="RADAR bottom",IF(Controls!$C$16="Yes",Controls!$C$14,0),IF($F215="Weekly boost",Controls!$C$15,0)))))</f>
        <v/>
      </c>
      <c r="L215" s="48"/>
      <c r="M215" s="49" t="str">
        <f aca="false">IF($A215="","",MAX(0,$G215)+MAX(0,$L215))</f>
        <v/>
      </c>
      <c r="N215" s="48"/>
      <c r="O215" s="50"/>
      <c r="P215" s="49" t="str">
        <f aca="false">IF($A215="","",$N215*Controls!$C$21)</f>
        <v/>
      </c>
      <c r="Q215" s="49" t="str">
        <f aca="false">IF($A215="","",$N215*Controls!$C$22)</f>
        <v/>
      </c>
      <c r="R215" s="49" t="str">
        <f aca="false">IF($A215="","",$N215*Controls!$C$23)</f>
        <v/>
      </c>
      <c r="S215" s="48"/>
      <c r="T215" s="48"/>
      <c r="U215" s="48"/>
      <c r="V215" s="49" t="str">
        <f aca="false">IF($A215="","",$J215-$L215+$T215)</f>
        <v/>
      </c>
      <c r="W215" s="51" t="str">
        <f aca="false">IF($A215="","",IF(ABS($G215-($H215+$I215))&lt;0.01,"OK","Check"))</f>
        <v/>
      </c>
      <c r="X215" s="52"/>
      <c r="Y215" s="11" t="str">
        <f aca="false">IF($A215="","",IF($L215&gt;$K215,1,0))</f>
        <v/>
      </c>
      <c r="Z215" s="11" t="str">
        <f aca="false">IF($A215="","",IF($N215&gt;0,IF(ABS($N215-($S215+$T215+$U215))&gt;0.01,1,0),0))</f>
        <v/>
      </c>
      <c r="AA215" s="11" t="str">
        <f aca="false">IF($A215="","",IF($W215&lt;&gt;"OK",1,0))</f>
        <v/>
      </c>
      <c r="AB215" s="11" t="str">
        <f aca="false">IF($A215="","",IF($V215&lt;0,1,0))</f>
        <v/>
      </c>
      <c r="AC215" s="43" t="str">
        <f aca="false">IF($A215="","",MAX(0,$AC214 + N($O215)))</f>
        <v/>
      </c>
      <c r="AD215" s="44" t="str">
        <f aca="false">IF($A215="","",MAX(0,$AD214 + IF(N($O215)&gt;0,$M215,0) - IF(N($O215)&lt;0,MIN($AD214 + IF(N($O215)&gt;0,$M215,0),(-N($O215))*IF(($AC214+MAX(N($O215),0))&gt;0,($AD214 + IF(N($O215)&gt;0,$M215,0))/($AC214+MAX(N($O215),0)),0)),0)))</f>
        <v/>
      </c>
      <c r="AE215" s="45" t="str">
        <f aca="false">IF($A215="","",IF($AC215&gt;0,$AD215/$AC215,""))</f>
        <v/>
      </c>
    </row>
    <row r="216" customFormat="false" ht="15" hidden="false" customHeight="true" outlineLevel="0" collapsed="false">
      <c r="A216" s="36"/>
      <c r="B216" s="37"/>
      <c r="C216" s="37"/>
      <c r="D216" s="37"/>
      <c r="E216" s="37"/>
      <c r="F216" s="37"/>
      <c r="G216" s="38"/>
      <c r="H216" s="38"/>
      <c r="I216" s="38"/>
      <c r="J216" s="39" t="str">
        <f aca="false">IF($A216="","",Controls!$C$12 + SUMIFS('Capital Ledger'!$C$6:$C$405,'Capital Ledger'!$A$6:$A$405,"&lt;="&amp;$A216) + SUM($T$6:T215) - SUM($L$6:L215))</f>
        <v/>
      </c>
      <c r="K216" s="39" t="str">
        <f aca="false">IF($A216="","",MIN($J216,IF(OR($F216="Confirmed bottom",$F216="Major bottom"),Controls!$C$13,IF($F216="RADAR bottom",IF(Controls!$C$16="Yes",Controls!$C$14,0),IF($F216="Weekly boost",Controls!$C$15,0)))))</f>
        <v/>
      </c>
      <c r="L216" s="38"/>
      <c r="M216" s="39" t="str">
        <f aca="false">IF($A216="","",MAX(0,$G216)+MAX(0,$L216))</f>
        <v/>
      </c>
      <c r="N216" s="38"/>
      <c r="O216" s="40"/>
      <c r="P216" s="39" t="str">
        <f aca="false">IF($A216="","",$N216*Controls!$C$21)</f>
        <v/>
      </c>
      <c r="Q216" s="39" t="str">
        <f aca="false">IF($A216="","",$N216*Controls!$C$22)</f>
        <v/>
      </c>
      <c r="R216" s="39" t="str">
        <f aca="false">IF($A216="","",$N216*Controls!$C$23)</f>
        <v/>
      </c>
      <c r="S216" s="38"/>
      <c r="T216" s="38"/>
      <c r="U216" s="38"/>
      <c r="V216" s="39" t="str">
        <f aca="false">IF($A216="","",$J216-$L216+$T216)</f>
        <v/>
      </c>
      <c r="W216" s="41" t="str">
        <f aca="false">IF($A216="","",IF(ABS($G216-($H216+$I216))&lt;0.01,"OK","Check"))</f>
        <v/>
      </c>
      <c r="X216" s="42"/>
      <c r="Y216" s="11" t="str">
        <f aca="false">IF($A216="","",IF($L216&gt;$K216,1,0))</f>
        <v/>
      </c>
      <c r="Z216" s="11" t="str">
        <f aca="false">IF($A216="","",IF($N216&gt;0,IF(ABS($N216-($S216+$T216+$U216))&gt;0.01,1,0),0))</f>
        <v/>
      </c>
      <c r="AA216" s="11" t="str">
        <f aca="false">IF($A216="","",IF($W216&lt;&gt;"OK",1,0))</f>
        <v/>
      </c>
      <c r="AB216" s="11" t="str">
        <f aca="false">IF($A216="","",IF($V216&lt;0,1,0))</f>
        <v/>
      </c>
      <c r="AC216" s="43" t="str">
        <f aca="false">IF($A216="","",MAX(0,$AC215 + N($O216)))</f>
        <v/>
      </c>
      <c r="AD216" s="44" t="str">
        <f aca="false">IF($A216="","",MAX(0,$AD215 + IF(N($O216)&gt;0,$M216,0) - IF(N($O216)&lt;0,MIN($AD215 + IF(N($O216)&gt;0,$M216,0),(-N($O216))*IF(($AC215+MAX(N($O216),0))&gt;0,($AD215 + IF(N($O216)&gt;0,$M216,0))/($AC215+MAX(N($O216),0)),0)),0)))</f>
        <v/>
      </c>
      <c r="AE216" s="45" t="str">
        <f aca="false">IF($A216="","",IF($AC216&gt;0,$AD216/$AC216,""))</f>
        <v/>
      </c>
    </row>
    <row r="217" customFormat="false" ht="15" hidden="false" customHeight="true" outlineLevel="0" collapsed="false">
      <c r="A217" s="46"/>
      <c r="B217" s="47"/>
      <c r="C217" s="47"/>
      <c r="D217" s="47"/>
      <c r="E217" s="47"/>
      <c r="F217" s="47"/>
      <c r="G217" s="48"/>
      <c r="H217" s="48"/>
      <c r="I217" s="48"/>
      <c r="J217" s="49" t="str">
        <f aca="false">IF($A217="","",Controls!$C$12 + SUMIFS('Capital Ledger'!$C$6:$C$405,'Capital Ledger'!$A$6:$A$405,"&lt;="&amp;$A217) + SUM($T$6:T216) - SUM($L$6:L216))</f>
        <v/>
      </c>
      <c r="K217" s="49" t="str">
        <f aca="false">IF($A217="","",MIN($J217,IF(OR($F217="Confirmed bottom",$F217="Major bottom"),Controls!$C$13,IF($F217="RADAR bottom",IF(Controls!$C$16="Yes",Controls!$C$14,0),IF($F217="Weekly boost",Controls!$C$15,0)))))</f>
        <v/>
      </c>
      <c r="L217" s="48"/>
      <c r="M217" s="49" t="str">
        <f aca="false">IF($A217="","",MAX(0,$G217)+MAX(0,$L217))</f>
        <v/>
      </c>
      <c r="N217" s="48"/>
      <c r="O217" s="50"/>
      <c r="P217" s="49" t="str">
        <f aca="false">IF($A217="","",$N217*Controls!$C$21)</f>
        <v/>
      </c>
      <c r="Q217" s="49" t="str">
        <f aca="false">IF($A217="","",$N217*Controls!$C$22)</f>
        <v/>
      </c>
      <c r="R217" s="49" t="str">
        <f aca="false">IF($A217="","",$N217*Controls!$C$23)</f>
        <v/>
      </c>
      <c r="S217" s="48"/>
      <c r="T217" s="48"/>
      <c r="U217" s="48"/>
      <c r="V217" s="49" t="str">
        <f aca="false">IF($A217="","",$J217-$L217+$T217)</f>
        <v/>
      </c>
      <c r="W217" s="51" t="str">
        <f aca="false">IF($A217="","",IF(ABS($G217-($H217+$I217))&lt;0.01,"OK","Check"))</f>
        <v/>
      </c>
      <c r="X217" s="52"/>
      <c r="Y217" s="11" t="str">
        <f aca="false">IF($A217="","",IF($L217&gt;$K217,1,0))</f>
        <v/>
      </c>
      <c r="Z217" s="11" t="str">
        <f aca="false">IF($A217="","",IF($N217&gt;0,IF(ABS($N217-($S217+$T217+$U217))&gt;0.01,1,0),0))</f>
        <v/>
      </c>
      <c r="AA217" s="11" t="str">
        <f aca="false">IF($A217="","",IF($W217&lt;&gt;"OK",1,0))</f>
        <v/>
      </c>
      <c r="AB217" s="11" t="str">
        <f aca="false">IF($A217="","",IF($V217&lt;0,1,0))</f>
        <v/>
      </c>
      <c r="AC217" s="43" t="str">
        <f aca="false">IF($A217="","",MAX(0,$AC216 + N($O217)))</f>
        <v/>
      </c>
      <c r="AD217" s="44" t="str">
        <f aca="false">IF($A217="","",MAX(0,$AD216 + IF(N($O217)&gt;0,$M217,0) - IF(N($O217)&lt;0,MIN($AD216 + IF(N($O217)&gt;0,$M217,0),(-N($O217))*IF(($AC216+MAX(N($O217),0))&gt;0,($AD216 + IF(N($O217)&gt;0,$M217,0))/($AC216+MAX(N($O217),0)),0)),0)))</f>
        <v/>
      </c>
      <c r="AE217" s="45" t="str">
        <f aca="false">IF($A217="","",IF($AC217&gt;0,$AD217/$AC217,""))</f>
        <v/>
      </c>
    </row>
    <row r="218" customFormat="false" ht="15" hidden="false" customHeight="true" outlineLevel="0" collapsed="false">
      <c r="A218" s="36"/>
      <c r="B218" s="37"/>
      <c r="C218" s="37"/>
      <c r="D218" s="37"/>
      <c r="E218" s="37"/>
      <c r="F218" s="37"/>
      <c r="G218" s="38"/>
      <c r="H218" s="38"/>
      <c r="I218" s="38"/>
      <c r="J218" s="39" t="str">
        <f aca="false">IF($A218="","",Controls!$C$12 + SUMIFS('Capital Ledger'!$C$6:$C$405,'Capital Ledger'!$A$6:$A$405,"&lt;="&amp;$A218) + SUM($T$6:T217) - SUM($L$6:L217))</f>
        <v/>
      </c>
      <c r="K218" s="39" t="str">
        <f aca="false">IF($A218="","",MIN($J218,IF(OR($F218="Confirmed bottom",$F218="Major bottom"),Controls!$C$13,IF($F218="RADAR bottom",IF(Controls!$C$16="Yes",Controls!$C$14,0),IF($F218="Weekly boost",Controls!$C$15,0)))))</f>
        <v/>
      </c>
      <c r="L218" s="38"/>
      <c r="M218" s="39" t="str">
        <f aca="false">IF($A218="","",MAX(0,$G218)+MAX(0,$L218))</f>
        <v/>
      </c>
      <c r="N218" s="38"/>
      <c r="O218" s="40"/>
      <c r="P218" s="39" t="str">
        <f aca="false">IF($A218="","",$N218*Controls!$C$21)</f>
        <v/>
      </c>
      <c r="Q218" s="39" t="str">
        <f aca="false">IF($A218="","",$N218*Controls!$C$22)</f>
        <v/>
      </c>
      <c r="R218" s="39" t="str">
        <f aca="false">IF($A218="","",$N218*Controls!$C$23)</f>
        <v/>
      </c>
      <c r="S218" s="38"/>
      <c r="T218" s="38"/>
      <c r="U218" s="38"/>
      <c r="V218" s="39" t="str">
        <f aca="false">IF($A218="","",$J218-$L218+$T218)</f>
        <v/>
      </c>
      <c r="W218" s="41" t="str">
        <f aca="false">IF($A218="","",IF(ABS($G218-($H218+$I218))&lt;0.01,"OK","Check"))</f>
        <v/>
      </c>
      <c r="X218" s="42"/>
      <c r="Y218" s="11" t="str">
        <f aca="false">IF($A218="","",IF($L218&gt;$K218,1,0))</f>
        <v/>
      </c>
      <c r="Z218" s="11" t="str">
        <f aca="false">IF($A218="","",IF($N218&gt;0,IF(ABS($N218-($S218+$T218+$U218))&gt;0.01,1,0),0))</f>
        <v/>
      </c>
      <c r="AA218" s="11" t="str">
        <f aca="false">IF($A218="","",IF($W218&lt;&gt;"OK",1,0))</f>
        <v/>
      </c>
      <c r="AB218" s="11" t="str">
        <f aca="false">IF($A218="","",IF($V218&lt;0,1,0))</f>
        <v/>
      </c>
      <c r="AC218" s="43" t="str">
        <f aca="false">IF($A218="","",MAX(0,$AC217 + N($O218)))</f>
        <v/>
      </c>
      <c r="AD218" s="44" t="str">
        <f aca="false">IF($A218="","",MAX(0,$AD217 + IF(N($O218)&gt;0,$M218,0) - IF(N($O218)&lt;0,MIN($AD217 + IF(N($O218)&gt;0,$M218,0),(-N($O218))*IF(($AC217+MAX(N($O218),0))&gt;0,($AD217 + IF(N($O218)&gt;0,$M218,0))/($AC217+MAX(N($O218),0)),0)),0)))</f>
        <v/>
      </c>
      <c r="AE218" s="45" t="str">
        <f aca="false">IF($A218="","",IF($AC218&gt;0,$AD218/$AC218,""))</f>
        <v/>
      </c>
    </row>
    <row r="219" customFormat="false" ht="15" hidden="false" customHeight="true" outlineLevel="0" collapsed="false">
      <c r="A219" s="46"/>
      <c r="B219" s="47"/>
      <c r="C219" s="47"/>
      <c r="D219" s="47"/>
      <c r="E219" s="47"/>
      <c r="F219" s="47"/>
      <c r="G219" s="48"/>
      <c r="H219" s="48"/>
      <c r="I219" s="48"/>
      <c r="J219" s="49" t="str">
        <f aca="false">IF($A219="","",Controls!$C$12 + SUMIFS('Capital Ledger'!$C$6:$C$405,'Capital Ledger'!$A$6:$A$405,"&lt;="&amp;$A219) + SUM($T$6:T218) - SUM($L$6:L218))</f>
        <v/>
      </c>
      <c r="K219" s="49" t="str">
        <f aca="false">IF($A219="","",MIN($J219,IF(OR($F219="Confirmed bottom",$F219="Major bottom"),Controls!$C$13,IF($F219="RADAR bottom",IF(Controls!$C$16="Yes",Controls!$C$14,0),IF($F219="Weekly boost",Controls!$C$15,0)))))</f>
        <v/>
      </c>
      <c r="L219" s="48"/>
      <c r="M219" s="49" t="str">
        <f aca="false">IF($A219="","",MAX(0,$G219)+MAX(0,$L219))</f>
        <v/>
      </c>
      <c r="N219" s="48"/>
      <c r="O219" s="50"/>
      <c r="P219" s="49" t="str">
        <f aca="false">IF($A219="","",$N219*Controls!$C$21)</f>
        <v/>
      </c>
      <c r="Q219" s="49" t="str">
        <f aca="false">IF($A219="","",$N219*Controls!$C$22)</f>
        <v/>
      </c>
      <c r="R219" s="49" t="str">
        <f aca="false">IF($A219="","",$N219*Controls!$C$23)</f>
        <v/>
      </c>
      <c r="S219" s="48"/>
      <c r="T219" s="48"/>
      <c r="U219" s="48"/>
      <c r="V219" s="49" t="str">
        <f aca="false">IF($A219="","",$J219-$L219+$T219)</f>
        <v/>
      </c>
      <c r="W219" s="51" t="str">
        <f aca="false">IF($A219="","",IF(ABS($G219-($H219+$I219))&lt;0.01,"OK","Check"))</f>
        <v/>
      </c>
      <c r="X219" s="52"/>
      <c r="Y219" s="11" t="str">
        <f aca="false">IF($A219="","",IF($L219&gt;$K219,1,0))</f>
        <v/>
      </c>
      <c r="Z219" s="11" t="str">
        <f aca="false">IF($A219="","",IF($N219&gt;0,IF(ABS($N219-($S219+$T219+$U219))&gt;0.01,1,0),0))</f>
        <v/>
      </c>
      <c r="AA219" s="11" t="str">
        <f aca="false">IF($A219="","",IF($W219&lt;&gt;"OK",1,0))</f>
        <v/>
      </c>
      <c r="AB219" s="11" t="str">
        <f aca="false">IF($A219="","",IF($V219&lt;0,1,0))</f>
        <v/>
      </c>
      <c r="AC219" s="43" t="str">
        <f aca="false">IF($A219="","",MAX(0,$AC218 + N($O219)))</f>
        <v/>
      </c>
      <c r="AD219" s="44" t="str">
        <f aca="false">IF($A219="","",MAX(0,$AD218 + IF(N($O219)&gt;0,$M219,0) - IF(N($O219)&lt;0,MIN($AD218 + IF(N($O219)&gt;0,$M219,0),(-N($O219))*IF(($AC218+MAX(N($O219),0))&gt;0,($AD218 + IF(N($O219)&gt;0,$M219,0))/($AC218+MAX(N($O219),0)),0)),0)))</f>
        <v/>
      </c>
      <c r="AE219" s="45" t="str">
        <f aca="false">IF($A219="","",IF($AC219&gt;0,$AD219/$AC219,""))</f>
        <v/>
      </c>
    </row>
    <row r="220" customFormat="false" ht="15" hidden="false" customHeight="true" outlineLevel="0" collapsed="false">
      <c r="A220" s="36"/>
      <c r="B220" s="37"/>
      <c r="C220" s="37"/>
      <c r="D220" s="37"/>
      <c r="E220" s="37"/>
      <c r="F220" s="37"/>
      <c r="G220" s="38"/>
      <c r="H220" s="38"/>
      <c r="I220" s="38"/>
      <c r="J220" s="39" t="str">
        <f aca="false">IF($A220="","",Controls!$C$12 + SUMIFS('Capital Ledger'!$C$6:$C$405,'Capital Ledger'!$A$6:$A$405,"&lt;="&amp;$A220) + SUM($T$6:T219) - SUM($L$6:L219))</f>
        <v/>
      </c>
      <c r="K220" s="39" t="str">
        <f aca="false">IF($A220="","",MIN($J220,IF(OR($F220="Confirmed bottom",$F220="Major bottom"),Controls!$C$13,IF($F220="RADAR bottom",IF(Controls!$C$16="Yes",Controls!$C$14,0),IF($F220="Weekly boost",Controls!$C$15,0)))))</f>
        <v/>
      </c>
      <c r="L220" s="38"/>
      <c r="M220" s="39" t="str">
        <f aca="false">IF($A220="","",MAX(0,$G220)+MAX(0,$L220))</f>
        <v/>
      </c>
      <c r="N220" s="38"/>
      <c r="O220" s="40"/>
      <c r="P220" s="39" t="str">
        <f aca="false">IF($A220="","",$N220*Controls!$C$21)</f>
        <v/>
      </c>
      <c r="Q220" s="39" t="str">
        <f aca="false">IF($A220="","",$N220*Controls!$C$22)</f>
        <v/>
      </c>
      <c r="R220" s="39" t="str">
        <f aca="false">IF($A220="","",$N220*Controls!$C$23)</f>
        <v/>
      </c>
      <c r="S220" s="38"/>
      <c r="T220" s="38"/>
      <c r="U220" s="38"/>
      <c r="V220" s="39" t="str">
        <f aca="false">IF($A220="","",$J220-$L220+$T220)</f>
        <v/>
      </c>
      <c r="W220" s="41" t="str">
        <f aca="false">IF($A220="","",IF(ABS($G220-($H220+$I220))&lt;0.01,"OK","Check"))</f>
        <v/>
      </c>
      <c r="X220" s="42"/>
      <c r="Y220" s="11" t="str">
        <f aca="false">IF($A220="","",IF($L220&gt;$K220,1,0))</f>
        <v/>
      </c>
      <c r="Z220" s="11" t="str">
        <f aca="false">IF($A220="","",IF($N220&gt;0,IF(ABS($N220-($S220+$T220+$U220))&gt;0.01,1,0),0))</f>
        <v/>
      </c>
      <c r="AA220" s="11" t="str">
        <f aca="false">IF($A220="","",IF($W220&lt;&gt;"OK",1,0))</f>
        <v/>
      </c>
      <c r="AB220" s="11" t="str">
        <f aca="false">IF($A220="","",IF($V220&lt;0,1,0))</f>
        <v/>
      </c>
      <c r="AC220" s="43" t="str">
        <f aca="false">IF($A220="","",MAX(0,$AC219 + N($O220)))</f>
        <v/>
      </c>
      <c r="AD220" s="44" t="str">
        <f aca="false">IF($A220="","",MAX(0,$AD219 + IF(N($O220)&gt;0,$M220,0) - IF(N($O220)&lt;0,MIN($AD219 + IF(N($O220)&gt;0,$M220,0),(-N($O220))*IF(($AC219+MAX(N($O220),0))&gt;0,($AD219 + IF(N($O220)&gt;0,$M220,0))/($AC219+MAX(N($O220),0)),0)),0)))</f>
        <v/>
      </c>
      <c r="AE220" s="45" t="str">
        <f aca="false">IF($A220="","",IF($AC220&gt;0,$AD220/$AC220,""))</f>
        <v/>
      </c>
    </row>
    <row r="221" customFormat="false" ht="15" hidden="false" customHeight="true" outlineLevel="0" collapsed="false">
      <c r="A221" s="46"/>
      <c r="B221" s="47"/>
      <c r="C221" s="47"/>
      <c r="D221" s="47"/>
      <c r="E221" s="47"/>
      <c r="F221" s="47"/>
      <c r="G221" s="48"/>
      <c r="H221" s="48"/>
      <c r="I221" s="48"/>
      <c r="J221" s="49" t="str">
        <f aca="false">IF($A221="","",Controls!$C$12 + SUMIFS('Capital Ledger'!$C$6:$C$405,'Capital Ledger'!$A$6:$A$405,"&lt;="&amp;$A221) + SUM($T$6:T220) - SUM($L$6:L220))</f>
        <v/>
      </c>
      <c r="K221" s="49" t="str">
        <f aca="false">IF($A221="","",MIN($J221,IF(OR($F221="Confirmed bottom",$F221="Major bottom"),Controls!$C$13,IF($F221="RADAR bottom",IF(Controls!$C$16="Yes",Controls!$C$14,0),IF($F221="Weekly boost",Controls!$C$15,0)))))</f>
        <v/>
      </c>
      <c r="L221" s="48"/>
      <c r="M221" s="49" t="str">
        <f aca="false">IF($A221="","",MAX(0,$G221)+MAX(0,$L221))</f>
        <v/>
      </c>
      <c r="N221" s="48"/>
      <c r="O221" s="50"/>
      <c r="P221" s="49" t="str">
        <f aca="false">IF($A221="","",$N221*Controls!$C$21)</f>
        <v/>
      </c>
      <c r="Q221" s="49" t="str">
        <f aca="false">IF($A221="","",$N221*Controls!$C$22)</f>
        <v/>
      </c>
      <c r="R221" s="49" t="str">
        <f aca="false">IF($A221="","",$N221*Controls!$C$23)</f>
        <v/>
      </c>
      <c r="S221" s="48"/>
      <c r="T221" s="48"/>
      <c r="U221" s="48"/>
      <c r="V221" s="49" t="str">
        <f aca="false">IF($A221="","",$J221-$L221+$T221)</f>
        <v/>
      </c>
      <c r="W221" s="51" t="str">
        <f aca="false">IF($A221="","",IF(ABS($G221-($H221+$I221))&lt;0.01,"OK","Check"))</f>
        <v/>
      </c>
      <c r="X221" s="52"/>
      <c r="Y221" s="11" t="str">
        <f aca="false">IF($A221="","",IF($L221&gt;$K221,1,0))</f>
        <v/>
      </c>
      <c r="Z221" s="11" t="str">
        <f aca="false">IF($A221="","",IF($N221&gt;0,IF(ABS($N221-($S221+$T221+$U221))&gt;0.01,1,0),0))</f>
        <v/>
      </c>
      <c r="AA221" s="11" t="str">
        <f aca="false">IF($A221="","",IF($W221&lt;&gt;"OK",1,0))</f>
        <v/>
      </c>
      <c r="AB221" s="11" t="str">
        <f aca="false">IF($A221="","",IF($V221&lt;0,1,0))</f>
        <v/>
      </c>
      <c r="AC221" s="43" t="str">
        <f aca="false">IF($A221="","",MAX(0,$AC220 + N($O221)))</f>
        <v/>
      </c>
      <c r="AD221" s="44" t="str">
        <f aca="false">IF($A221="","",MAX(0,$AD220 + IF(N($O221)&gt;0,$M221,0) - IF(N($O221)&lt;0,MIN($AD220 + IF(N($O221)&gt;0,$M221,0),(-N($O221))*IF(($AC220+MAX(N($O221),0))&gt;0,($AD220 + IF(N($O221)&gt;0,$M221,0))/($AC220+MAX(N($O221),0)),0)),0)))</f>
        <v/>
      </c>
      <c r="AE221" s="45" t="str">
        <f aca="false">IF($A221="","",IF($AC221&gt;0,$AD221/$AC221,""))</f>
        <v/>
      </c>
    </row>
    <row r="222" customFormat="false" ht="15" hidden="false" customHeight="true" outlineLevel="0" collapsed="false">
      <c r="A222" s="36"/>
      <c r="B222" s="37"/>
      <c r="C222" s="37"/>
      <c r="D222" s="37"/>
      <c r="E222" s="37"/>
      <c r="F222" s="37"/>
      <c r="G222" s="38"/>
      <c r="H222" s="38"/>
      <c r="I222" s="38"/>
      <c r="J222" s="39" t="str">
        <f aca="false">IF($A222="","",Controls!$C$12 + SUMIFS('Capital Ledger'!$C$6:$C$405,'Capital Ledger'!$A$6:$A$405,"&lt;="&amp;$A222) + SUM($T$6:T221) - SUM($L$6:L221))</f>
        <v/>
      </c>
      <c r="K222" s="39" t="str">
        <f aca="false">IF($A222="","",MIN($J222,IF(OR($F222="Confirmed bottom",$F222="Major bottom"),Controls!$C$13,IF($F222="RADAR bottom",IF(Controls!$C$16="Yes",Controls!$C$14,0),IF($F222="Weekly boost",Controls!$C$15,0)))))</f>
        <v/>
      </c>
      <c r="L222" s="38"/>
      <c r="M222" s="39" t="str">
        <f aca="false">IF($A222="","",MAX(0,$G222)+MAX(0,$L222))</f>
        <v/>
      </c>
      <c r="N222" s="38"/>
      <c r="O222" s="40"/>
      <c r="P222" s="39" t="str">
        <f aca="false">IF($A222="","",$N222*Controls!$C$21)</f>
        <v/>
      </c>
      <c r="Q222" s="39" t="str">
        <f aca="false">IF($A222="","",$N222*Controls!$C$22)</f>
        <v/>
      </c>
      <c r="R222" s="39" t="str">
        <f aca="false">IF($A222="","",$N222*Controls!$C$23)</f>
        <v/>
      </c>
      <c r="S222" s="38"/>
      <c r="T222" s="38"/>
      <c r="U222" s="38"/>
      <c r="V222" s="39" t="str">
        <f aca="false">IF($A222="","",$J222-$L222+$T222)</f>
        <v/>
      </c>
      <c r="W222" s="41" t="str">
        <f aca="false">IF($A222="","",IF(ABS($G222-($H222+$I222))&lt;0.01,"OK","Check"))</f>
        <v/>
      </c>
      <c r="X222" s="42"/>
      <c r="Y222" s="11" t="str">
        <f aca="false">IF($A222="","",IF($L222&gt;$K222,1,0))</f>
        <v/>
      </c>
      <c r="Z222" s="11" t="str">
        <f aca="false">IF($A222="","",IF($N222&gt;0,IF(ABS($N222-($S222+$T222+$U222))&gt;0.01,1,0),0))</f>
        <v/>
      </c>
      <c r="AA222" s="11" t="str">
        <f aca="false">IF($A222="","",IF($W222&lt;&gt;"OK",1,0))</f>
        <v/>
      </c>
      <c r="AB222" s="11" t="str">
        <f aca="false">IF($A222="","",IF($V222&lt;0,1,0))</f>
        <v/>
      </c>
      <c r="AC222" s="43" t="str">
        <f aca="false">IF($A222="","",MAX(0,$AC221 + N($O222)))</f>
        <v/>
      </c>
      <c r="AD222" s="44" t="str">
        <f aca="false">IF($A222="","",MAX(0,$AD221 + IF(N($O222)&gt;0,$M222,0) - IF(N($O222)&lt;0,MIN($AD221 + IF(N($O222)&gt;0,$M222,0),(-N($O222))*IF(($AC221+MAX(N($O222),0))&gt;0,($AD221 + IF(N($O222)&gt;0,$M222,0))/($AC221+MAX(N($O222),0)),0)),0)))</f>
        <v/>
      </c>
      <c r="AE222" s="45" t="str">
        <f aca="false">IF($A222="","",IF($AC222&gt;0,$AD222/$AC222,""))</f>
        <v/>
      </c>
    </row>
    <row r="223" customFormat="false" ht="15" hidden="false" customHeight="true" outlineLevel="0" collapsed="false">
      <c r="A223" s="46"/>
      <c r="B223" s="47"/>
      <c r="C223" s="47"/>
      <c r="D223" s="47"/>
      <c r="E223" s="47"/>
      <c r="F223" s="47"/>
      <c r="G223" s="48"/>
      <c r="H223" s="48"/>
      <c r="I223" s="48"/>
      <c r="J223" s="49" t="str">
        <f aca="false">IF($A223="","",Controls!$C$12 + SUMIFS('Capital Ledger'!$C$6:$C$405,'Capital Ledger'!$A$6:$A$405,"&lt;="&amp;$A223) + SUM($T$6:T222) - SUM($L$6:L222))</f>
        <v/>
      </c>
      <c r="K223" s="49" t="str">
        <f aca="false">IF($A223="","",MIN($J223,IF(OR($F223="Confirmed bottom",$F223="Major bottom"),Controls!$C$13,IF($F223="RADAR bottom",IF(Controls!$C$16="Yes",Controls!$C$14,0),IF($F223="Weekly boost",Controls!$C$15,0)))))</f>
        <v/>
      </c>
      <c r="L223" s="48"/>
      <c r="M223" s="49" t="str">
        <f aca="false">IF($A223="","",MAX(0,$G223)+MAX(0,$L223))</f>
        <v/>
      </c>
      <c r="N223" s="48"/>
      <c r="O223" s="50"/>
      <c r="P223" s="49" t="str">
        <f aca="false">IF($A223="","",$N223*Controls!$C$21)</f>
        <v/>
      </c>
      <c r="Q223" s="49" t="str">
        <f aca="false">IF($A223="","",$N223*Controls!$C$22)</f>
        <v/>
      </c>
      <c r="R223" s="49" t="str">
        <f aca="false">IF($A223="","",$N223*Controls!$C$23)</f>
        <v/>
      </c>
      <c r="S223" s="48"/>
      <c r="T223" s="48"/>
      <c r="U223" s="48"/>
      <c r="V223" s="49" t="str">
        <f aca="false">IF($A223="","",$J223-$L223+$T223)</f>
        <v/>
      </c>
      <c r="W223" s="51" t="str">
        <f aca="false">IF($A223="","",IF(ABS($G223-($H223+$I223))&lt;0.01,"OK","Check"))</f>
        <v/>
      </c>
      <c r="X223" s="52"/>
      <c r="Y223" s="11" t="str">
        <f aca="false">IF($A223="","",IF($L223&gt;$K223,1,0))</f>
        <v/>
      </c>
      <c r="Z223" s="11" t="str">
        <f aca="false">IF($A223="","",IF($N223&gt;0,IF(ABS($N223-($S223+$T223+$U223))&gt;0.01,1,0),0))</f>
        <v/>
      </c>
      <c r="AA223" s="11" t="str">
        <f aca="false">IF($A223="","",IF($W223&lt;&gt;"OK",1,0))</f>
        <v/>
      </c>
      <c r="AB223" s="11" t="str">
        <f aca="false">IF($A223="","",IF($V223&lt;0,1,0))</f>
        <v/>
      </c>
      <c r="AC223" s="43" t="str">
        <f aca="false">IF($A223="","",MAX(0,$AC222 + N($O223)))</f>
        <v/>
      </c>
      <c r="AD223" s="44" t="str">
        <f aca="false">IF($A223="","",MAX(0,$AD222 + IF(N($O223)&gt;0,$M223,0) - IF(N($O223)&lt;0,MIN($AD222 + IF(N($O223)&gt;0,$M223,0),(-N($O223))*IF(($AC222+MAX(N($O223),0))&gt;0,($AD222 + IF(N($O223)&gt;0,$M223,0))/($AC222+MAX(N($O223),0)),0)),0)))</f>
        <v/>
      </c>
      <c r="AE223" s="45" t="str">
        <f aca="false">IF($A223="","",IF($AC223&gt;0,$AD223/$AC223,""))</f>
        <v/>
      </c>
    </row>
    <row r="224" customFormat="false" ht="15" hidden="false" customHeight="true" outlineLevel="0" collapsed="false">
      <c r="A224" s="36"/>
      <c r="B224" s="37"/>
      <c r="C224" s="37"/>
      <c r="D224" s="37"/>
      <c r="E224" s="37"/>
      <c r="F224" s="37"/>
      <c r="G224" s="38"/>
      <c r="H224" s="38"/>
      <c r="I224" s="38"/>
      <c r="J224" s="39" t="str">
        <f aca="false">IF($A224="","",Controls!$C$12 + SUMIFS('Capital Ledger'!$C$6:$C$405,'Capital Ledger'!$A$6:$A$405,"&lt;="&amp;$A224) + SUM($T$6:T223) - SUM($L$6:L223))</f>
        <v/>
      </c>
      <c r="K224" s="39" t="str">
        <f aca="false">IF($A224="","",MIN($J224,IF(OR($F224="Confirmed bottom",$F224="Major bottom"),Controls!$C$13,IF($F224="RADAR bottom",IF(Controls!$C$16="Yes",Controls!$C$14,0),IF($F224="Weekly boost",Controls!$C$15,0)))))</f>
        <v/>
      </c>
      <c r="L224" s="38"/>
      <c r="M224" s="39" t="str">
        <f aca="false">IF($A224="","",MAX(0,$G224)+MAX(0,$L224))</f>
        <v/>
      </c>
      <c r="N224" s="38"/>
      <c r="O224" s="40"/>
      <c r="P224" s="39" t="str">
        <f aca="false">IF($A224="","",$N224*Controls!$C$21)</f>
        <v/>
      </c>
      <c r="Q224" s="39" t="str">
        <f aca="false">IF($A224="","",$N224*Controls!$C$22)</f>
        <v/>
      </c>
      <c r="R224" s="39" t="str">
        <f aca="false">IF($A224="","",$N224*Controls!$C$23)</f>
        <v/>
      </c>
      <c r="S224" s="38"/>
      <c r="T224" s="38"/>
      <c r="U224" s="38"/>
      <c r="V224" s="39" t="str">
        <f aca="false">IF($A224="","",$J224-$L224+$T224)</f>
        <v/>
      </c>
      <c r="W224" s="41" t="str">
        <f aca="false">IF($A224="","",IF(ABS($G224-($H224+$I224))&lt;0.01,"OK","Check"))</f>
        <v/>
      </c>
      <c r="X224" s="42"/>
      <c r="Y224" s="11" t="str">
        <f aca="false">IF($A224="","",IF($L224&gt;$K224,1,0))</f>
        <v/>
      </c>
      <c r="Z224" s="11" t="str">
        <f aca="false">IF($A224="","",IF($N224&gt;0,IF(ABS($N224-($S224+$T224+$U224))&gt;0.01,1,0),0))</f>
        <v/>
      </c>
      <c r="AA224" s="11" t="str">
        <f aca="false">IF($A224="","",IF($W224&lt;&gt;"OK",1,0))</f>
        <v/>
      </c>
      <c r="AB224" s="11" t="str">
        <f aca="false">IF($A224="","",IF($V224&lt;0,1,0))</f>
        <v/>
      </c>
      <c r="AC224" s="43" t="str">
        <f aca="false">IF($A224="","",MAX(0,$AC223 + N($O224)))</f>
        <v/>
      </c>
      <c r="AD224" s="44" t="str">
        <f aca="false">IF($A224="","",MAX(0,$AD223 + IF(N($O224)&gt;0,$M224,0) - IF(N($O224)&lt;0,MIN($AD223 + IF(N($O224)&gt;0,$M224,0),(-N($O224))*IF(($AC223+MAX(N($O224),0))&gt;0,($AD223 + IF(N($O224)&gt;0,$M224,0))/($AC223+MAX(N($O224),0)),0)),0)))</f>
        <v/>
      </c>
      <c r="AE224" s="45" t="str">
        <f aca="false">IF($A224="","",IF($AC224&gt;0,$AD224/$AC224,""))</f>
        <v/>
      </c>
    </row>
    <row r="225" customFormat="false" ht="15" hidden="false" customHeight="true" outlineLevel="0" collapsed="false">
      <c r="A225" s="46"/>
      <c r="B225" s="47"/>
      <c r="C225" s="47"/>
      <c r="D225" s="47"/>
      <c r="E225" s="47"/>
      <c r="F225" s="47"/>
      <c r="G225" s="48"/>
      <c r="H225" s="48"/>
      <c r="I225" s="48"/>
      <c r="J225" s="49" t="str">
        <f aca="false">IF($A225="","",Controls!$C$12 + SUMIFS('Capital Ledger'!$C$6:$C$405,'Capital Ledger'!$A$6:$A$405,"&lt;="&amp;$A225) + SUM($T$6:T224) - SUM($L$6:L224))</f>
        <v/>
      </c>
      <c r="K225" s="49" t="str">
        <f aca="false">IF($A225="","",MIN($J225,IF(OR($F225="Confirmed bottom",$F225="Major bottom"),Controls!$C$13,IF($F225="RADAR bottom",IF(Controls!$C$16="Yes",Controls!$C$14,0),IF($F225="Weekly boost",Controls!$C$15,0)))))</f>
        <v/>
      </c>
      <c r="L225" s="48"/>
      <c r="M225" s="49" t="str">
        <f aca="false">IF($A225="","",MAX(0,$G225)+MAX(0,$L225))</f>
        <v/>
      </c>
      <c r="N225" s="48"/>
      <c r="O225" s="50"/>
      <c r="P225" s="49" t="str">
        <f aca="false">IF($A225="","",$N225*Controls!$C$21)</f>
        <v/>
      </c>
      <c r="Q225" s="49" t="str">
        <f aca="false">IF($A225="","",$N225*Controls!$C$22)</f>
        <v/>
      </c>
      <c r="R225" s="49" t="str">
        <f aca="false">IF($A225="","",$N225*Controls!$C$23)</f>
        <v/>
      </c>
      <c r="S225" s="48"/>
      <c r="T225" s="48"/>
      <c r="U225" s="48"/>
      <c r="V225" s="49" t="str">
        <f aca="false">IF($A225="","",$J225-$L225+$T225)</f>
        <v/>
      </c>
      <c r="W225" s="51" t="str">
        <f aca="false">IF($A225="","",IF(ABS($G225-($H225+$I225))&lt;0.01,"OK","Check"))</f>
        <v/>
      </c>
      <c r="X225" s="52"/>
      <c r="Y225" s="11" t="str">
        <f aca="false">IF($A225="","",IF($L225&gt;$K225,1,0))</f>
        <v/>
      </c>
      <c r="Z225" s="11" t="str">
        <f aca="false">IF($A225="","",IF($N225&gt;0,IF(ABS($N225-($S225+$T225+$U225))&gt;0.01,1,0),0))</f>
        <v/>
      </c>
      <c r="AA225" s="11" t="str">
        <f aca="false">IF($A225="","",IF($W225&lt;&gt;"OK",1,0))</f>
        <v/>
      </c>
      <c r="AB225" s="11" t="str">
        <f aca="false">IF($A225="","",IF($V225&lt;0,1,0))</f>
        <v/>
      </c>
      <c r="AC225" s="43" t="str">
        <f aca="false">IF($A225="","",MAX(0,$AC224 + N($O225)))</f>
        <v/>
      </c>
      <c r="AD225" s="44" t="str">
        <f aca="false">IF($A225="","",MAX(0,$AD224 + IF(N($O225)&gt;0,$M225,0) - IF(N($O225)&lt;0,MIN($AD224 + IF(N($O225)&gt;0,$M225,0),(-N($O225))*IF(($AC224+MAX(N($O225),0))&gt;0,($AD224 + IF(N($O225)&gt;0,$M225,0))/($AC224+MAX(N($O225),0)),0)),0)))</f>
        <v/>
      </c>
      <c r="AE225" s="45" t="str">
        <f aca="false">IF($A225="","",IF($AC225&gt;0,$AD225/$AC225,""))</f>
        <v/>
      </c>
    </row>
    <row r="226" customFormat="false" ht="15" hidden="false" customHeight="true" outlineLevel="0" collapsed="false">
      <c r="A226" s="36"/>
      <c r="B226" s="37"/>
      <c r="C226" s="37"/>
      <c r="D226" s="37"/>
      <c r="E226" s="37"/>
      <c r="F226" s="37"/>
      <c r="G226" s="38"/>
      <c r="H226" s="38"/>
      <c r="I226" s="38"/>
      <c r="J226" s="39" t="str">
        <f aca="false">IF($A226="","",Controls!$C$12 + SUMIFS('Capital Ledger'!$C$6:$C$405,'Capital Ledger'!$A$6:$A$405,"&lt;="&amp;$A226) + SUM($T$6:T225) - SUM($L$6:L225))</f>
        <v/>
      </c>
      <c r="K226" s="39" t="str">
        <f aca="false">IF($A226="","",MIN($J226,IF(OR($F226="Confirmed bottom",$F226="Major bottom"),Controls!$C$13,IF($F226="RADAR bottom",IF(Controls!$C$16="Yes",Controls!$C$14,0),IF($F226="Weekly boost",Controls!$C$15,0)))))</f>
        <v/>
      </c>
      <c r="L226" s="38"/>
      <c r="M226" s="39" t="str">
        <f aca="false">IF($A226="","",MAX(0,$G226)+MAX(0,$L226))</f>
        <v/>
      </c>
      <c r="N226" s="38"/>
      <c r="O226" s="40"/>
      <c r="P226" s="39" t="str">
        <f aca="false">IF($A226="","",$N226*Controls!$C$21)</f>
        <v/>
      </c>
      <c r="Q226" s="39" t="str">
        <f aca="false">IF($A226="","",$N226*Controls!$C$22)</f>
        <v/>
      </c>
      <c r="R226" s="39" t="str">
        <f aca="false">IF($A226="","",$N226*Controls!$C$23)</f>
        <v/>
      </c>
      <c r="S226" s="38"/>
      <c r="T226" s="38"/>
      <c r="U226" s="38"/>
      <c r="V226" s="39" t="str">
        <f aca="false">IF($A226="","",$J226-$L226+$T226)</f>
        <v/>
      </c>
      <c r="W226" s="41" t="str">
        <f aca="false">IF($A226="","",IF(ABS($G226-($H226+$I226))&lt;0.01,"OK","Check"))</f>
        <v/>
      </c>
      <c r="X226" s="42"/>
      <c r="Y226" s="11" t="str">
        <f aca="false">IF($A226="","",IF($L226&gt;$K226,1,0))</f>
        <v/>
      </c>
      <c r="Z226" s="11" t="str">
        <f aca="false">IF($A226="","",IF($N226&gt;0,IF(ABS($N226-($S226+$T226+$U226))&gt;0.01,1,0),0))</f>
        <v/>
      </c>
      <c r="AA226" s="11" t="str">
        <f aca="false">IF($A226="","",IF($W226&lt;&gt;"OK",1,0))</f>
        <v/>
      </c>
      <c r="AB226" s="11" t="str">
        <f aca="false">IF($A226="","",IF($V226&lt;0,1,0))</f>
        <v/>
      </c>
      <c r="AC226" s="43" t="str">
        <f aca="false">IF($A226="","",MAX(0,$AC225 + N($O226)))</f>
        <v/>
      </c>
      <c r="AD226" s="44" t="str">
        <f aca="false">IF($A226="","",MAX(0,$AD225 + IF(N($O226)&gt;0,$M226,0) - IF(N($O226)&lt;0,MIN($AD225 + IF(N($O226)&gt;0,$M226,0),(-N($O226))*IF(($AC225+MAX(N($O226),0))&gt;0,($AD225 + IF(N($O226)&gt;0,$M226,0))/($AC225+MAX(N($O226),0)),0)),0)))</f>
        <v/>
      </c>
      <c r="AE226" s="45" t="str">
        <f aca="false">IF($A226="","",IF($AC226&gt;0,$AD226/$AC226,""))</f>
        <v/>
      </c>
    </row>
    <row r="227" customFormat="false" ht="15" hidden="false" customHeight="true" outlineLevel="0" collapsed="false">
      <c r="A227" s="46"/>
      <c r="B227" s="47"/>
      <c r="C227" s="47"/>
      <c r="D227" s="47"/>
      <c r="E227" s="47"/>
      <c r="F227" s="47"/>
      <c r="G227" s="48"/>
      <c r="H227" s="48"/>
      <c r="I227" s="48"/>
      <c r="J227" s="49" t="str">
        <f aca="false">IF($A227="","",Controls!$C$12 + SUMIFS('Capital Ledger'!$C$6:$C$405,'Capital Ledger'!$A$6:$A$405,"&lt;="&amp;$A227) + SUM($T$6:T226) - SUM($L$6:L226))</f>
        <v/>
      </c>
      <c r="K227" s="49" t="str">
        <f aca="false">IF($A227="","",MIN($J227,IF(OR($F227="Confirmed bottom",$F227="Major bottom"),Controls!$C$13,IF($F227="RADAR bottom",IF(Controls!$C$16="Yes",Controls!$C$14,0),IF($F227="Weekly boost",Controls!$C$15,0)))))</f>
        <v/>
      </c>
      <c r="L227" s="48"/>
      <c r="M227" s="49" t="str">
        <f aca="false">IF($A227="","",MAX(0,$G227)+MAX(0,$L227))</f>
        <v/>
      </c>
      <c r="N227" s="48"/>
      <c r="O227" s="50"/>
      <c r="P227" s="49" t="str">
        <f aca="false">IF($A227="","",$N227*Controls!$C$21)</f>
        <v/>
      </c>
      <c r="Q227" s="49" t="str">
        <f aca="false">IF($A227="","",$N227*Controls!$C$22)</f>
        <v/>
      </c>
      <c r="R227" s="49" t="str">
        <f aca="false">IF($A227="","",$N227*Controls!$C$23)</f>
        <v/>
      </c>
      <c r="S227" s="48"/>
      <c r="T227" s="48"/>
      <c r="U227" s="48"/>
      <c r="V227" s="49" t="str">
        <f aca="false">IF($A227="","",$J227-$L227+$T227)</f>
        <v/>
      </c>
      <c r="W227" s="51" t="str">
        <f aca="false">IF($A227="","",IF(ABS($G227-($H227+$I227))&lt;0.01,"OK","Check"))</f>
        <v/>
      </c>
      <c r="X227" s="52"/>
      <c r="Y227" s="11" t="str">
        <f aca="false">IF($A227="","",IF($L227&gt;$K227,1,0))</f>
        <v/>
      </c>
      <c r="Z227" s="11" t="str">
        <f aca="false">IF($A227="","",IF($N227&gt;0,IF(ABS($N227-($S227+$T227+$U227))&gt;0.01,1,0),0))</f>
        <v/>
      </c>
      <c r="AA227" s="11" t="str">
        <f aca="false">IF($A227="","",IF($W227&lt;&gt;"OK",1,0))</f>
        <v/>
      </c>
      <c r="AB227" s="11" t="str">
        <f aca="false">IF($A227="","",IF($V227&lt;0,1,0))</f>
        <v/>
      </c>
      <c r="AC227" s="43" t="str">
        <f aca="false">IF($A227="","",MAX(0,$AC226 + N($O227)))</f>
        <v/>
      </c>
      <c r="AD227" s="44" t="str">
        <f aca="false">IF($A227="","",MAX(0,$AD226 + IF(N($O227)&gt;0,$M227,0) - IF(N($O227)&lt;0,MIN($AD226 + IF(N($O227)&gt;0,$M227,0),(-N($O227))*IF(($AC226+MAX(N($O227),0))&gt;0,($AD226 + IF(N($O227)&gt;0,$M227,0))/($AC226+MAX(N($O227),0)),0)),0)))</f>
        <v/>
      </c>
      <c r="AE227" s="45" t="str">
        <f aca="false">IF($A227="","",IF($AC227&gt;0,$AD227/$AC227,""))</f>
        <v/>
      </c>
    </row>
    <row r="228" customFormat="false" ht="15" hidden="false" customHeight="true" outlineLevel="0" collapsed="false">
      <c r="A228" s="36"/>
      <c r="B228" s="37"/>
      <c r="C228" s="37"/>
      <c r="D228" s="37"/>
      <c r="E228" s="37"/>
      <c r="F228" s="37"/>
      <c r="G228" s="38"/>
      <c r="H228" s="38"/>
      <c r="I228" s="38"/>
      <c r="J228" s="39" t="str">
        <f aca="false">IF($A228="","",Controls!$C$12 + SUMIFS('Capital Ledger'!$C$6:$C$405,'Capital Ledger'!$A$6:$A$405,"&lt;="&amp;$A228) + SUM($T$6:T227) - SUM($L$6:L227))</f>
        <v/>
      </c>
      <c r="K228" s="39" t="str">
        <f aca="false">IF($A228="","",MIN($J228,IF(OR($F228="Confirmed bottom",$F228="Major bottom"),Controls!$C$13,IF($F228="RADAR bottom",IF(Controls!$C$16="Yes",Controls!$C$14,0),IF($F228="Weekly boost",Controls!$C$15,0)))))</f>
        <v/>
      </c>
      <c r="L228" s="38"/>
      <c r="M228" s="39" t="str">
        <f aca="false">IF($A228="","",MAX(0,$G228)+MAX(0,$L228))</f>
        <v/>
      </c>
      <c r="N228" s="38"/>
      <c r="O228" s="40"/>
      <c r="P228" s="39" t="str">
        <f aca="false">IF($A228="","",$N228*Controls!$C$21)</f>
        <v/>
      </c>
      <c r="Q228" s="39" t="str">
        <f aca="false">IF($A228="","",$N228*Controls!$C$22)</f>
        <v/>
      </c>
      <c r="R228" s="39" t="str">
        <f aca="false">IF($A228="","",$N228*Controls!$C$23)</f>
        <v/>
      </c>
      <c r="S228" s="38"/>
      <c r="T228" s="38"/>
      <c r="U228" s="38"/>
      <c r="V228" s="39" t="str">
        <f aca="false">IF($A228="","",$J228-$L228+$T228)</f>
        <v/>
      </c>
      <c r="W228" s="41" t="str">
        <f aca="false">IF($A228="","",IF(ABS($G228-($H228+$I228))&lt;0.01,"OK","Check"))</f>
        <v/>
      </c>
      <c r="X228" s="42"/>
      <c r="Y228" s="11" t="str">
        <f aca="false">IF($A228="","",IF($L228&gt;$K228,1,0))</f>
        <v/>
      </c>
      <c r="Z228" s="11" t="str">
        <f aca="false">IF($A228="","",IF($N228&gt;0,IF(ABS($N228-($S228+$T228+$U228))&gt;0.01,1,0),0))</f>
        <v/>
      </c>
      <c r="AA228" s="11" t="str">
        <f aca="false">IF($A228="","",IF($W228&lt;&gt;"OK",1,0))</f>
        <v/>
      </c>
      <c r="AB228" s="11" t="str">
        <f aca="false">IF($A228="","",IF($V228&lt;0,1,0))</f>
        <v/>
      </c>
      <c r="AC228" s="43" t="str">
        <f aca="false">IF($A228="","",MAX(0,$AC227 + N($O228)))</f>
        <v/>
      </c>
      <c r="AD228" s="44" t="str">
        <f aca="false">IF($A228="","",MAX(0,$AD227 + IF(N($O228)&gt;0,$M228,0) - IF(N($O228)&lt;0,MIN($AD227 + IF(N($O228)&gt;0,$M228,0),(-N($O228))*IF(($AC227+MAX(N($O228),0))&gt;0,($AD227 + IF(N($O228)&gt;0,$M228,0))/($AC227+MAX(N($O228),0)),0)),0)))</f>
        <v/>
      </c>
      <c r="AE228" s="45" t="str">
        <f aca="false">IF($A228="","",IF($AC228&gt;0,$AD228/$AC228,""))</f>
        <v/>
      </c>
    </row>
    <row r="229" customFormat="false" ht="15" hidden="false" customHeight="true" outlineLevel="0" collapsed="false">
      <c r="A229" s="46"/>
      <c r="B229" s="47"/>
      <c r="C229" s="47"/>
      <c r="D229" s="47"/>
      <c r="E229" s="47"/>
      <c r="F229" s="47"/>
      <c r="G229" s="48"/>
      <c r="H229" s="48"/>
      <c r="I229" s="48"/>
      <c r="J229" s="49" t="str">
        <f aca="false">IF($A229="","",Controls!$C$12 + SUMIFS('Capital Ledger'!$C$6:$C$405,'Capital Ledger'!$A$6:$A$405,"&lt;="&amp;$A229) + SUM($T$6:T228) - SUM($L$6:L228))</f>
        <v/>
      </c>
      <c r="K229" s="49" t="str">
        <f aca="false">IF($A229="","",MIN($J229,IF(OR($F229="Confirmed bottom",$F229="Major bottom"),Controls!$C$13,IF($F229="RADAR bottom",IF(Controls!$C$16="Yes",Controls!$C$14,0),IF($F229="Weekly boost",Controls!$C$15,0)))))</f>
        <v/>
      </c>
      <c r="L229" s="48"/>
      <c r="M229" s="49" t="str">
        <f aca="false">IF($A229="","",MAX(0,$G229)+MAX(0,$L229))</f>
        <v/>
      </c>
      <c r="N229" s="48"/>
      <c r="O229" s="50"/>
      <c r="P229" s="49" t="str">
        <f aca="false">IF($A229="","",$N229*Controls!$C$21)</f>
        <v/>
      </c>
      <c r="Q229" s="49" t="str">
        <f aca="false">IF($A229="","",$N229*Controls!$C$22)</f>
        <v/>
      </c>
      <c r="R229" s="49" t="str">
        <f aca="false">IF($A229="","",$N229*Controls!$C$23)</f>
        <v/>
      </c>
      <c r="S229" s="48"/>
      <c r="T229" s="48"/>
      <c r="U229" s="48"/>
      <c r="V229" s="49" t="str">
        <f aca="false">IF($A229="","",$J229-$L229+$T229)</f>
        <v/>
      </c>
      <c r="W229" s="51" t="str">
        <f aca="false">IF($A229="","",IF(ABS($G229-($H229+$I229))&lt;0.01,"OK","Check"))</f>
        <v/>
      </c>
      <c r="X229" s="52"/>
      <c r="Y229" s="11" t="str">
        <f aca="false">IF($A229="","",IF($L229&gt;$K229,1,0))</f>
        <v/>
      </c>
      <c r="Z229" s="11" t="str">
        <f aca="false">IF($A229="","",IF($N229&gt;0,IF(ABS($N229-($S229+$T229+$U229))&gt;0.01,1,0),0))</f>
        <v/>
      </c>
      <c r="AA229" s="11" t="str">
        <f aca="false">IF($A229="","",IF($W229&lt;&gt;"OK",1,0))</f>
        <v/>
      </c>
      <c r="AB229" s="11" t="str">
        <f aca="false">IF($A229="","",IF($V229&lt;0,1,0))</f>
        <v/>
      </c>
      <c r="AC229" s="43" t="str">
        <f aca="false">IF($A229="","",MAX(0,$AC228 + N($O229)))</f>
        <v/>
      </c>
      <c r="AD229" s="44" t="str">
        <f aca="false">IF($A229="","",MAX(0,$AD228 + IF(N($O229)&gt;0,$M229,0) - IF(N($O229)&lt;0,MIN($AD228 + IF(N($O229)&gt;0,$M229,0),(-N($O229))*IF(($AC228+MAX(N($O229),0))&gt;0,($AD228 + IF(N($O229)&gt;0,$M229,0))/($AC228+MAX(N($O229),0)),0)),0)))</f>
        <v/>
      </c>
      <c r="AE229" s="45" t="str">
        <f aca="false">IF($A229="","",IF($AC229&gt;0,$AD229/$AC229,""))</f>
        <v/>
      </c>
    </row>
    <row r="230" customFormat="false" ht="15" hidden="false" customHeight="true" outlineLevel="0" collapsed="false">
      <c r="A230" s="36"/>
      <c r="B230" s="37"/>
      <c r="C230" s="37"/>
      <c r="D230" s="37"/>
      <c r="E230" s="37"/>
      <c r="F230" s="37"/>
      <c r="G230" s="38"/>
      <c r="H230" s="38"/>
      <c r="I230" s="38"/>
      <c r="J230" s="39" t="str">
        <f aca="false">IF($A230="","",Controls!$C$12 + SUMIFS('Capital Ledger'!$C$6:$C$405,'Capital Ledger'!$A$6:$A$405,"&lt;="&amp;$A230) + SUM($T$6:T229) - SUM($L$6:L229))</f>
        <v/>
      </c>
      <c r="K230" s="39" t="str">
        <f aca="false">IF($A230="","",MIN($J230,IF(OR($F230="Confirmed bottom",$F230="Major bottom"),Controls!$C$13,IF($F230="RADAR bottom",IF(Controls!$C$16="Yes",Controls!$C$14,0),IF($F230="Weekly boost",Controls!$C$15,0)))))</f>
        <v/>
      </c>
      <c r="L230" s="38"/>
      <c r="M230" s="39" t="str">
        <f aca="false">IF($A230="","",MAX(0,$G230)+MAX(0,$L230))</f>
        <v/>
      </c>
      <c r="N230" s="38"/>
      <c r="O230" s="40"/>
      <c r="P230" s="39" t="str">
        <f aca="false">IF($A230="","",$N230*Controls!$C$21)</f>
        <v/>
      </c>
      <c r="Q230" s="39" t="str">
        <f aca="false">IF($A230="","",$N230*Controls!$C$22)</f>
        <v/>
      </c>
      <c r="R230" s="39" t="str">
        <f aca="false">IF($A230="","",$N230*Controls!$C$23)</f>
        <v/>
      </c>
      <c r="S230" s="38"/>
      <c r="T230" s="38"/>
      <c r="U230" s="38"/>
      <c r="V230" s="39" t="str">
        <f aca="false">IF($A230="","",$J230-$L230+$T230)</f>
        <v/>
      </c>
      <c r="W230" s="41" t="str">
        <f aca="false">IF($A230="","",IF(ABS($G230-($H230+$I230))&lt;0.01,"OK","Check"))</f>
        <v/>
      </c>
      <c r="X230" s="42"/>
      <c r="Y230" s="11" t="str">
        <f aca="false">IF($A230="","",IF($L230&gt;$K230,1,0))</f>
        <v/>
      </c>
      <c r="Z230" s="11" t="str">
        <f aca="false">IF($A230="","",IF($N230&gt;0,IF(ABS($N230-($S230+$T230+$U230))&gt;0.01,1,0),0))</f>
        <v/>
      </c>
      <c r="AA230" s="11" t="str">
        <f aca="false">IF($A230="","",IF($W230&lt;&gt;"OK",1,0))</f>
        <v/>
      </c>
      <c r="AB230" s="11" t="str">
        <f aca="false">IF($A230="","",IF($V230&lt;0,1,0))</f>
        <v/>
      </c>
      <c r="AC230" s="43" t="str">
        <f aca="false">IF($A230="","",MAX(0,$AC229 + N($O230)))</f>
        <v/>
      </c>
      <c r="AD230" s="44" t="str">
        <f aca="false">IF($A230="","",MAX(0,$AD229 + IF(N($O230)&gt;0,$M230,0) - IF(N($O230)&lt;0,MIN($AD229 + IF(N($O230)&gt;0,$M230,0),(-N($O230))*IF(($AC229+MAX(N($O230),0))&gt;0,($AD229 + IF(N($O230)&gt;0,$M230,0))/($AC229+MAX(N($O230),0)),0)),0)))</f>
        <v/>
      </c>
      <c r="AE230" s="45" t="str">
        <f aca="false">IF($A230="","",IF($AC230&gt;0,$AD230/$AC230,""))</f>
        <v/>
      </c>
    </row>
    <row r="231" customFormat="false" ht="15" hidden="false" customHeight="true" outlineLevel="0" collapsed="false">
      <c r="A231" s="46"/>
      <c r="B231" s="47"/>
      <c r="C231" s="47"/>
      <c r="D231" s="47"/>
      <c r="E231" s="47"/>
      <c r="F231" s="47"/>
      <c r="G231" s="48"/>
      <c r="H231" s="48"/>
      <c r="I231" s="48"/>
      <c r="J231" s="49" t="str">
        <f aca="false">IF($A231="","",Controls!$C$12 + SUMIFS('Capital Ledger'!$C$6:$C$405,'Capital Ledger'!$A$6:$A$405,"&lt;="&amp;$A231) + SUM($T$6:T230) - SUM($L$6:L230))</f>
        <v/>
      </c>
      <c r="K231" s="49" t="str">
        <f aca="false">IF($A231="","",MIN($J231,IF(OR($F231="Confirmed bottom",$F231="Major bottom"),Controls!$C$13,IF($F231="RADAR bottom",IF(Controls!$C$16="Yes",Controls!$C$14,0),IF($F231="Weekly boost",Controls!$C$15,0)))))</f>
        <v/>
      </c>
      <c r="L231" s="48"/>
      <c r="M231" s="49" t="str">
        <f aca="false">IF($A231="","",MAX(0,$G231)+MAX(0,$L231))</f>
        <v/>
      </c>
      <c r="N231" s="48"/>
      <c r="O231" s="50"/>
      <c r="P231" s="49" t="str">
        <f aca="false">IF($A231="","",$N231*Controls!$C$21)</f>
        <v/>
      </c>
      <c r="Q231" s="49" t="str">
        <f aca="false">IF($A231="","",$N231*Controls!$C$22)</f>
        <v/>
      </c>
      <c r="R231" s="49" t="str">
        <f aca="false">IF($A231="","",$N231*Controls!$C$23)</f>
        <v/>
      </c>
      <c r="S231" s="48"/>
      <c r="T231" s="48"/>
      <c r="U231" s="48"/>
      <c r="V231" s="49" t="str">
        <f aca="false">IF($A231="","",$J231-$L231+$T231)</f>
        <v/>
      </c>
      <c r="W231" s="51" t="str">
        <f aca="false">IF($A231="","",IF(ABS($G231-($H231+$I231))&lt;0.01,"OK","Check"))</f>
        <v/>
      </c>
      <c r="X231" s="52"/>
      <c r="Y231" s="11" t="str">
        <f aca="false">IF($A231="","",IF($L231&gt;$K231,1,0))</f>
        <v/>
      </c>
      <c r="Z231" s="11" t="str">
        <f aca="false">IF($A231="","",IF($N231&gt;0,IF(ABS($N231-($S231+$T231+$U231))&gt;0.01,1,0),0))</f>
        <v/>
      </c>
      <c r="AA231" s="11" t="str">
        <f aca="false">IF($A231="","",IF($W231&lt;&gt;"OK",1,0))</f>
        <v/>
      </c>
      <c r="AB231" s="11" t="str">
        <f aca="false">IF($A231="","",IF($V231&lt;0,1,0))</f>
        <v/>
      </c>
      <c r="AC231" s="43" t="str">
        <f aca="false">IF($A231="","",MAX(0,$AC230 + N($O231)))</f>
        <v/>
      </c>
      <c r="AD231" s="44" t="str">
        <f aca="false">IF($A231="","",MAX(0,$AD230 + IF(N($O231)&gt;0,$M231,0) - IF(N($O231)&lt;0,MIN($AD230 + IF(N($O231)&gt;0,$M231,0),(-N($O231))*IF(($AC230+MAX(N($O231),0))&gt;0,($AD230 + IF(N($O231)&gt;0,$M231,0))/($AC230+MAX(N($O231),0)),0)),0)))</f>
        <v/>
      </c>
      <c r="AE231" s="45" t="str">
        <f aca="false">IF($A231="","",IF($AC231&gt;0,$AD231/$AC231,""))</f>
        <v/>
      </c>
    </row>
    <row r="232" customFormat="false" ht="15" hidden="false" customHeight="true" outlineLevel="0" collapsed="false">
      <c r="A232" s="36"/>
      <c r="B232" s="37"/>
      <c r="C232" s="37"/>
      <c r="D232" s="37"/>
      <c r="E232" s="37"/>
      <c r="F232" s="37"/>
      <c r="G232" s="38"/>
      <c r="H232" s="38"/>
      <c r="I232" s="38"/>
      <c r="J232" s="39" t="str">
        <f aca="false">IF($A232="","",Controls!$C$12 + SUMIFS('Capital Ledger'!$C$6:$C$405,'Capital Ledger'!$A$6:$A$405,"&lt;="&amp;$A232) + SUM($T$6:T231) - SUM($L$6:L231))</f>
        <v/>
      </c>
      <c r="K232" s="39" t="str">
        <f aca="false">IF($A232="","",MIN($J232,IF(OR($F232="Confirmed bottom",$F232="Major bottom"),Controls!$C$13,IF($F232="RADAR bottom",IF(Controls!$C$16="Yes",Controls!$C$14,0),IF($F232="Weekly boost",Controls!$C$15,0)))))</f>
        <v/>
      </c>
      <c r="L232" s="38"/>
      <c r="M232" s="39" t="str">
        <f aca="false">IF($A232="","",MAX(0,$G232)+MAX(0,$L232))</f>
        <v/>
      </c>
      <c r="N232" s="38"/>
      <c r="O232" s="40"/>
      <c r="P232" s="39" t="str">
        <f aca="false">IF($A232="","",$N232*Controls!$C$21)</f>
        <v/>
      </c>
      <c r="Q232" s="39" t="str">
        <f aca="false">IF($A232="","",$N232*Controls!$C$22)</f>
        <v/>
      </c>
      <c r="R232" s="39" t="str">
        <f aca="false">IF($A232="","",$N232*Controls!$C$23)</f>
        <v/>
      </c>
      <c r="S232" s="38"/>
      <c r="T232" s="38"/>
      <c r="U232" s="38"/>
      <c r="V232" s="39" t="str">
        <f aca="false">IF($A232="","",$J232-$L232+$T232)</f>
        <v/>
      </c>
      <c r="W232" s="41" t="str">
        <f aca="false">IF($A232="","",IF(ABS($G232-($H232+$I232))&lt;0.01,"OK","Check"))</f>
        <v/>
      </c>
      <c r="X232" s="42"/>
      <c r="Y232" s="11" t="str">
        <f aca="false">IF($A232="","",IF($L232&gt;$K232,1,0))</f>
        <v/>
      </c>
      <c r="Z232" s="11" t="str">
        <f aca="false">IF($A232="","",IF($N232&gt;0,IF(ABS($N232-($S232+$T232+$U232))&gt;0.01,1,0),0))</f>
        <v/>
      </c>
      <c r="AA232" s="11" t="str">
        <f aca="false">IF($A232="","",IF($W232&lt;&gt;"OK",1,0))</f>
        <v/>
      </c>
      <c r="AB232" s="11" t="str">
        <f aca="false">IF($A232="","",IF($V232&lt;0,1,0))</f>
        <v/>
      </c>
      <c r="AC232" s="43" t="str">
        <f aca="false">IF($A232="","",MAX(0,$AC231 + N($O232)))</f>
        <v/>
      </c>
      <c r="AD232" s="44" t="str">
        <f aca="false">IF($A232="","",MAX(0,$AD231 + IF(N($O232)&gt;0,$M232,0) - IF(N($O232)&lt;0,MIN($AD231 + IF(N($O232)&gt;0,$M232,0),(-N($O232))*IF(($AC231+MAX(N($O232),0))&gt;0,($AD231 + IF(N($O232)&gt;0,$M232,0))/($AC231+MAX(N($O232),0)),0)),0)))</f>
        <v/>
      </c>
      <c r="AE232" s="45" t="str">
        <f aca="false">IF($A232="","",IF($AC232&gt;0,$AD232/$AC232,""))</f>
        <v/>
      </c>
    </row>
    <row r="233" customFormat="false" ht="15" hidden="false" customHeight="true" outlineLevel="0" collapsed="false">
      <c r="A233" s="46"/>
      <c r="B233" s="47"/>
      <c r="C233" s="47"/>
      <c r="D233" s="47"/>
      <c r="E233" s="47"/>
      <c r="F233" s="47"/>
      <c r="G233" s="48"/>
      <c r="H233" s="48"/>
      <c r="I233" s="48"/>
      <c r="J233" s="49" t="str">
        <f aca="false">IF($A233="","",Controls!$C$12 + SUMIFS('Capital Ledger'!$C$6:$C$405,'Capital Ledger'!$A$6:$A$405,"&lt;="&amp;$A233) + SUM($T$6:T232) - SUM($L$6:L232))</f>
        <v/>
      </c>
      <c r="K233" s="49" t="str">
        <f aca="false">IF($A233="","",MIN($J233,IF(OR($F233="Confirmed bottom",$F233="Major bottom"),Controls!$C$13,IF($F233="RADAR bottom",IF(Controls!$C$16="Yes",Controls!$C$14,0),IF($F233="Weekly boost",Controls!$C$15,0)))))</f>
        <v/>
      </c>
      <c r="L233" s="48"/>
      <c r="M233" s="49" t="str">
        <f aca="false">IF($A233="","",MAX(0,$G233)+MAX(0,$L233))</f>
        <v/>
      </c>
      <c r="N233" s="48"/>
      <c r="O233" s="50"/>
      <c r="P233" s="49" t="str">
        <f aca="false">IF($A233="","",$N233*Controls!$C$21)</f>
        <v/>
      </c>
      <c r="Q233" s="49" t="str">
        <f aca="false">IF($A233="","",$N233*Controls!$C$22)</f>
        <v/>
      </c>
      <c r="R233" s="49" t="str">
        <f aca="false">IF($A233="","",$N233*Controls!$C$23)</f>
        <v/>
      </c>
      <c r="S233" s="48"/>
      <c r="T233" s="48"/>
      <c r="U233" s="48"/>
      <c r="V233" s="49" t="str">
        <f aca="false">IF($A233="","",$J233-$L233+$T233)</f>
        <v/>
      </c>
      <c r="W233" s="51" t="str">
        <f aca="false">IF($A233="","",IF(ABS($G233-($H233+$I233))&lt;0.01,"OK","Check"))</f>
        <v/>
      </c>
      <c r="X233" s="52"/>
      <c r="Y233" s="11" t="str">
        <f aca="false">IF($A233="","",IF($L233&gt;$K233,1,0))</f>
        <v/>
      </c>
      <c r="Z233" s="11" t="str">
        <f aca="false">IF($A233="","",IF($N233&gt;0,IF(ABS($N233-($S233+$T233+$U233))&gt;0.01,1,0),0))</f>
        <v/>
      </c>
      <c r="AA233" s="11" t="str">
        <f aca="false">IF($A233="","",IF($W233&lt;&gt;"OK",1,0))</f>
        <v/>
      </c>
      <c r="AB233" s="11" t="str">
        <f aca="false">IF($A233="","",IF($V233&lt;0,1,0))</f>
        <v/>
      </c>
      <c r="AC233" s="43" t="str">
        <f aca="false">IF($A233="","",MAX(0,$AC232 + N($O233)))</f>
        <v/>
      </c>
      <c r="AD233" s="44" t="str">
        <f aca="false">IF($A233="","",MAX(0,$AD232 + IF(N($O233)&gt;0,$M233,0) - IF(N($O233)&lt;0,MIN($AD232 + IF(N($O233)&gt;0,$M233,0),(-N($O233))*IF(($AC232+MAX(N($O233),0))&gt;0,($AD232 + IF(N($O233)&gt;0,$M233,0))/($AC232+MAX(N($O233),0)),0)),0)))</f>
        <v/>
      </c>
      <c r="AE233" s="45" t="str">
        <f aca="false">IF($A233="","",IF($AC233&gt;0,$AD233/$AC233,""))</f>
        <v/>
      </c>
    </row>
    <row r="234" customFormat="false" ht="15" hidden="false" customHeight="true" outlineLevel="0" collapsed="false">
      <c r="A234" s="36"/>
      <c r="B234" s="37"/>
      <c r="C234" s="37"/>
      <c r="D234" s="37"/>
      <c r="E234" s="37"/>
      <c r="F234" s="37"/>
      <c r="G234" s="38"/>
      <c r="H234" s="38"/>
      <c r="I234" s="38"/>
      <c r="J234" s="39" t="str">
        <f aca="false">IF($A234="","",Controls!$C$12 + SUMIFS('Capital Ledger'!$C$6:$C$405,'Capital Ledger'!$A$6:$A$405,"&lt;="&amp;$A234) + SUM($T$6:T233) - SUM($L$6:L233))</f>
        <v/>
      </c>
      <c r="K234" s="39" t="str">
        <f aca="false">IF($A234="","",MIN($J234,IF(OR($F234="Confirmed bottom",$F234="Major bottom"),Controls!$C$13,IF($F234="RADAR bottom",IF(Controls!$C$16="Yes",Controls!$C$14,0),IF($F234="Weekly boost",Controls!$C$15,0)))))</f>
        <v/>
      </c>
      <c r="L234" s="38"/>
      <c r="M234" s="39" t="str">
        <f aca="false">IF($A234="","",MAX(0,$G234)+MAX(0,$L234))</f>
        <v/>
      </c>
      <c r="N234" s="38"/>
      <c r="O234" s="40"/>
      <c r="P234" s="39" t="str">
        <f aca="false">IF($A234="","",$N234*Controls!$C$21)</f>
        <v/>
      </c>
      <c r="Q234" s="39" t="str">
        <f aca="false">IF($A234="","",$N234*Controls!$C$22)</f>
        <v/>
      </c>
      <c r="R234" s="39" t="str">
        <f aca="false">IF($A234="","",$N234*Controls!$C$23)</f>
        <v/>
      </c>
      <c r="S234" s="38"/>
      <c r="T234" s="38"/>
      <c r="U234" s="38"/>
      <c r="V234" s="39" t="str">
        <f aca="false">IF($A234="","",$J234-$L234+$T234)</f>
        <v/>
      </c>
      <c r="W234" s="41" t="str">
        <f aca="false">IF($A234="","",IF(ABS($G234-($H234+$I234))&lt;0.01,"OK","Check"))</f>
        <v/>
      </c>
      <c r="X234" s="42"/>
      <c r="Y234" s="11" t="str">
        <f aca="false">IF($A234="","",IF($L234&gt;$K234,1,0))</f>
        <v/>
      </c>
      <c r="Z234" s="11" t="str">
        <f aca="false">IF($A234="","",IF($N234&gt;0,IF(ABS($N234-($S234+$T234+$U234))&gt;0.01,1,0),0))</f>
        <v/>
      </c>
      <c r="AA234" s="11" t="str">
        <f aca="false">IF($A234="","",IF($W234&lt;&gt;"OK",1,0))</f>
        <v/>
      </c>
      <c r="AB234" s="11" t="str">
        <f aca="false">IF($A234="","",IF($V234&lt;0,1,0))</f>
        <v/>
      </c>
      <c r="AC234" s="43" t="str">
        <f aca="false">IF($A234="","",MAX(0,$AC233 + N($O234)))</f>
        <v/>
      </c>
      <c r="AD234" s="44" t="str">
        <f aca="false">IF($A234="","",MAX(0,$AD233 + IF(N($O234)&gt;0,$M234,0) - IF(N($O234)&lt;0,MIN($AD233 + IF(N($O234)&gt;0,$M234,0),(-N($O234))*IF(($AC233+MAX(N($O234),0))&gt;0,($AD233 + IF(N($O234)&gt;0,$M234,0))/($AC233+MAX(N($O234),0)),0)),0)))</f>
        <v/>
      </c>
      <c r="AE234" s="45" t="str">
        <f aca="false">IF($A234="","",IF($AC234&gt;0,$AD234/$AC234,""))</f>
        <v/>
      </c>
    </row>
    <row r="235" customFormat="false" ht="15" hidden="false" customHeight="true" outlineLevel="0" collapsed="false">
      <c r="A235" s="46"/>
      <c r="B235" s="47"/>
      <c r="C235" s="47"/>
      <c r="D235" s="47"/>
      <c r="E235" s="47"/>
      <c r="F235" s="47"/>
      <c r="G235" s="48"/>
      <c r="H235" s="48"/>
      <c r="I235" s="48"/>
      <c r="J235" s="49" t="str">
        <f aca="false">IF($A235="","",Controls!$C$12 + SUMIFS('Capital Ledger'!$C$6:$C$405,'Capital Ledger'!$A$6:$A$405,"&lt;="&amp;$A235) + SUM($T$6:T234) - SUM($L$6:L234))</f>
        <v/>
      </c>
      <c r="K235" s="49" t="str">
        <f aca="false">IF($A235="","",MIN($J235,IF(OR($F235="Confirmed bottom",$F235="Major bottom"),Controls!$C$13,IF($F235="RADAR bottom",IF(Controls!$C$16="Yes",Controls!$C$14,0),IF($F235="Weekly boost",Controls!$C$15,0)))))</f>
        <v/>
      </c>
      <c r="L235" s="48"/>
      <c r="M235" s="49" t="str">
        <f aca="false">IF($A235="","",MAX(0,$G235)+MAX(0,$L235))</f>
        <v/>
      </c>
      <c r="N235" s="48"/>
      <c r="O235" s="50"/>
      <c r="P235" s="49" t="str">
        <f aca="false">IF($A235="","",$N235*Controls!$C$21)</f>
        <v/>
      </c>
      <c r="Q235" s="49" t="str">
        <f aca="false">IF($A235="","",$N235*Controls!$C$22)</f>
        <v/>
      </c>
      <c r="R235" s="49" t="str">
        <f aca="false">IF($A235="","",$N235*Controls!$C$23)</f>
        <v/>
      </c>
      <c r="S235" s="48"/>
      <c r="T235" s="48"/>
      <c r="U235" s="48"/>
      <c r="V235" s="49" t="str">
        <f aca="false">IF($A235="","",$J235-$L235+$T235)</f>
        <v/>
      </c>
      <c r="W235" s="51" t="str">
        <f aca="false">IF($A235="","",IF(ABS($G235-($H235+$I235))&lt;0.01,"OK","Check"))</f>
        <v/>
      </c>
      <c r="X235" s="52"/>
      <c r="Y235" s="11" t="str">
        <f aca="false">IF($A235="","",IF($L235&gt;$K235,1,0))</f>
        <v/>
      </c>
      <c r="Z235" s="11" t="str">
        <f aca="false">IF($A235="","",IF($N235&gt;0,IF(ABS($N235-($S235+$T235+$U235))&gt;0.01,1,0),0))</f>
        <v/>
      </c>
      <c r="AA235" s="11" t="str">
        <f aca="false">IF($A235="","",IF($W235&lt;&gt;"OK",1,0))</f>
        <v/>
      </c>
      <c r="AB235" s="11" t="str">
        <f aca="false">IF($A235="","",IF($V235&lt;0,1,0))</f>
        <v/>
      </c>
      <c r="AC235" s="43" t="str">
        <f aca="false">IF($A235="","",MAX(0,$AC234 + N($O235)))</f>
        <v/>
      </c>
      <c r="AD235" s="44" t="str">
        <f aca="false">IF($A235="","",MAX(0,$AD234 + IF(N($O235)&gt;0,$M235,0) - IF(N($O235)&lt;0,MIN($AD234 + IF(N($O235)&gt;0,$M235,0),(-N($O235))*IF(($AC234+MAX(N($O235),0))&gt;0,($AD234 + IF(N($O235)&gt;0,$M235,0))/($AC234+MAX(N($O235),0)),0)),0)))</f>
        <v/>
      </c>
      <c r="AE235" s="45" t="str">
        <f aca="false">IF($A235="","",IF($AC235&gt;0,$AD235/$AC235,""))</f>
        <v/>
      </c>
    </row>
    <row r="236" customFormat="false" ht="15" hidden="false" customHeight="true" outlineLevel="0" collapsed="false">
      <c r="A236" s="36"/>
      <c r="B236" s="37"/>
      <c r="C236" s="37"/>
      <c r="D236" s="37"/>
      <c r="E236" s="37"/>
      <c r="F236" s="37"/>
      <c r="G236" s="38"/>
      <c r="H236" s="38"/>
      <c r="I236" s="38"/>
      <c r="J236" s="39" t="str">
        <f aca="false">IF($A236="","",Controls!$C$12 + SUMIFS('Capital Ledger'!$C$6:$C$405,'Capital Ledger'!$A$6:$A$405,"&lt;="&amp;$A236) + SUM($T$6:T235) - SUM($L$6:L235))</f>
        <v/>
      </c>
      <c r="K236" s="39" t="str">
        <f aca="false">IF($A236="","",MIN($J236,IF(OR($F236="Confirmed bottom",$F236="Major bottom"),Controls!$C$13,IF($F236="RADAR bottom",IF(Controls!$C$16="Yes",Controls!$C$14,0),IF($F236="Weekly boost",Controls!$C$15,0)))))</f>
        <v/>
      </c>
      <c r="L236" s="38"/>
      <c r="M236" s="39" t="str">
        <f aca="false">IF($A236="","",MAX(0,$G236)+MAX(0,$L236))</f>
        <v/>
      </c>
      <c r="N236" s="38"/>
      <c r="O236" s="40"/>
      <c r="P236" s="39" t="str">
        <f aca="false">IF($A236="","",$N236*Controls!$C$21)</f>
        <v/>
      </c>
      <c r="Q236" s="39" t="str">
        <f aca="false">IF($A236="","",$N236*Controls!$C$22)</f>
        <v/>
      </c>
      <c r="R236" s="39" t="str">
        <f aca="false">IF($A236="","",$N236*Controls!$C$23)</f>
        <v/>
      </c>
      <c r="S236" s="38"/>
      <c r="T236" s="38"/>
      <c r="U236" s="38"/>
      <c r="V236" s="39" t="str">
        <f aca="false">IF($A236="","",$J236-$L236+$T236)</f>
        <v/>
      </c>
      <c r="W236" s="41" t="str">
        <f aca="false">IF($A236="","",IF(ABS($G236-($H236+$I236))&lt;0.01,"OK","Check"))</f>
        <v/>
      </c>
      <c r="X236" s="42"/>
      <c r="Y236" s="11" t="str">
        <f aca="false">IF($A236="","",IF($L236&gt;$K236,1,0))</f>
        <v/>
      </c>
      <c r="Z236" s="11" t="str">
        <f aca="false">IF($A236="","",IF($N236&gt;0,IF(ABS($N236-($S236+$T236+$U236))&gt;0.01,1,0),0))</f>
        <v/>
      </c>
      <c r="AA236" s="11" t="str">
        <f aca="false">IF($A236="","",IF($W236&lt;&gt;"OK",1,0))</f>
        <v/>
      </c>
      <c r="AB236" s="11" t="str">
        <f aca="false">IF($A236="","",IF($V236&lt;0,1,0))</f>
        <v/>
      </c>
      <c r="AC236" s="43" t="str">
        <f aca="false">IF($A236="","",MAX(0,$AC235 + N($O236)))</f>
        <v/>
      </c>
      <c r="AD236" s="44" t="str">
        <f aca="false">IF($A236="","",MAX(0,$AD235 + IF(N($O236)&gt;0,$M236,0) - IF(N($O236)&lt;0,MIN($AD235 + IF(N($O236)&gt;0,$M236,0),(-N($O236))*IF(($AC235+MAX(N($O236),0))&gt;0,($AD235 + IF(N($O236)&gt;0,$M236,0))/($AC235+MAX(N($O236),0)),0)),0)))</f>
        <v/>
      </c>
      <c r="AE236" s="45" t="str">
        <f aca="false">IF($A236="","",IF($AC236&gt;0,$AD236/$AC236,""))</f>
        <v/>
      </c>
    </row>
    <row r="237" customFormat="false" ht="15" hidden="false" customHeight="true" outlineLevel="0" collapsed="false">
      <c r="A237" s="46"/>
      <c r="B237" s="47"/>
      <c r="C237" s="47"/>
      <c r="D237" s="47"/>
      <c r="E237" s="47"/>
      <c r="F237" s="47"/>
      <c r="G237" s="48"/>
      <c r="H237" s="48"/>
      <c r="I237" s="48"/>
      <c r="J237" s="49" t="str">
        <f aca="false">IF($A237="","",Controls!$C$12 + SUMIFS('Capital Ledger'!$C$6:$C$405,'Capital Ledger'!$A$6:$A$405,"&lt;="&amp;$A237) + SUM($T$6:T236) - SUM($L$6:L236))</f>
        <v/>
      </c>
      <c r="K237" s="49" t="str">
        <f aca="false">IF($A237="","",MIN($J237,IF(OR($F237="Confirmed bottom",$F237="Major bottom"),Controls!$C$13,IF($F237="RADAR bottom",IF(Controls!$C$16="Yes",Controls!$C$14,0),IF($F237="Weekly boost",Controls!$C$15,0)))))</f>
        <v/>
      </c>
      <c r="L237" s="48"/>
      <c r="M237" s="49" t="str">
        <f aca="false">IF($A237="","",MAX(0,$G237)+MAX(0,$L237))</f>
        <v/>
      </c>
      <c r="N237" s="48"/>
      <c r="O237" s="50"/>
      <c r="P237" s="49" t="str">
        <f aca="false">IF($A237="","",$N237*Controls!$C$21)</f>
        <v/>
      </c>
      <c r="Q237" s="49" t="str">
        <f aca="false">IF($A237="","",$N237*Controls!$C$22)</f>
        <v/>
      </c>
      <c r="R237" s="49" t="str">
        <f aca="false">IF($A237="","",$N237*Controls!$C$23)</f>
        <v/>
      </c>
      <c r="S237" s="48"/>
      <c r="T237" s="48"/>
      <c r="U237" s="48"/>
      <c r="V237" s="49" t="str">
        <f aca="false">IF($A237="","",$J237-$L237+$T237)</f>
        <v/>
      </c>
      <c r="W237" s="51" t="str">
        <f aca="false">IF($A237="","",IF(ABS($G237-($H237+$I237))&lt;0.01,"OK","Check"))</f>
        <v/>
      </c>
      <c r="X237" s="52"/>
      <c r="Y237" s="11" t="str">
        <f aca="false">IF($A237="","",IF($L237&gt;$K237,1,0))</f>
        <v/>
      </c>
      <c r="Z237" s="11" t="str">
        <f aca="false">IF($A237="","",IF($N237&gt;0,IF(ABS($N237-($S237+$T237+$U237))&gt;0.01,1,0),0))</f>
        <v/>
      </c>
      <c r="AA237" s="11" t="str">
        <f aca="false">IF($A237="","",IF($W237&lt;&gt;"OK",1,0))</f>
        <v/>
      </c>
      <c r="AB237" s="11" t="str">
        <f aca="false">IF($A237="","",IF($V237&lt;0,1,0))</f>
        <v/>
      </c>
      <c r="AC237" s="43" t="str">
        <f aca="false">IF($A237="","",MAX(0,$AC236 + N($O237)))</f>
        <v/>
      </c>
      <c r="AD237" s="44" t="str">
        <f aca="false">IF($A237="","",MAX(0,$AD236 + IF(N($O237)&gt;0,$M237,0) - IF(N($O237)&lt;0,MIN($AD236 + IF(N($O237)&gt;0,$M237,0),(-N($O237))*IF(($AC236+MAX(N($O237),0))&gt;0,($AD236 + IF(N($O237)&gt;0,$M237,0))/($AC236+MAX(N($O237),0)),0)),0)))</f>
        <v/>
      </c>
      <c r="AE237" s="45" t="str">
        <f aca="false">IF($A237="","",IF($AC237&gt;0,$AD237/$AC237,""))</f>
        <v/>
      </c>
    </row>
    <row r="238" customFormat="false" ht="15" hidden="false" customHeight="true" outlineLevel="0" collapsed="false">
      <c r="A238" s="36"/>
      <c r="B238" s="37"/>
      <c r="C238" s="37"/>
      <c r="D238" s="37"/>
      <c r="E238" s="37"/>
      <c r="F238" s="37"/>
      <c r="G238" s="38"/>
      <c r="H238" s="38"/>
      <c r="I238" s="38"/>
      <c r="J238" s="39" t="str">
        <f aca="false">IF($A238="","",Controls!$C$12 + SUMIFS('Capital Ledger'!$C$6:$C$405,'Capital Ledger'!$A$6:$A$405,"&lt;="&amp;$A238) + SUM($T$6:T237) - SUM($L$6:L237))</f>
        <v/>
      </c>
      <c r="K238" s="39" t="str">
        <f aca="false">IF($A238="","",MIN($J238,IF(OR($F238="Confirmed bottom",$F238="Major bottom"),Controls!$C$13,IF($F238="RADAR bottom",IF(Controls!$C$16="Yes",Controls!$C$14,0),IF($F238="Weekly boost",Controls!$C$15,0)))))</f>
        <v/>
      </c>
      <c r="L238" s="38"/>
      <c r="M238" s="39" t="str">
        <f aca="false">IF($A238="","",MAX(0,$G238)+MAX(0,$L238))</f>
        <v/>
      </c>
      <c r="N238" s="38"/>
      <c r="O238" s="40"/>
      <c r="P238" s="39" t="str">
        <f aca="false">IF($A238="","",$N238*Controls!$C$21)</f>
        <v/>
      </c>
      <c r="Q238" s="39" t="str">
        <f aca="false">IF($A238="","",$N238*Controls!$C$22)</f>
        <v/>
      </c>
      <c r="R238" s="39" t="str">
        <f aca="false">IF($A238="","",$N238*Controls!$C$23)</f>
        <v/>
      </c>
      <c r="S238" s="38"/>
      <c r="T238" s="38"/>
      <c r="U238" s="38"/>
      <c r="V238" s="39" t="str">
        <f aca="false">IF($A238="","",$J238-$L238+$T238)</f>
        <v/>
      </c>
      <c r="W238" s="41" t="str">
        <f aca="false">IF($A238="","",IF(ABS($G238-($H238+$I238))&lt;0.01,"OK","Check"))</f>
        <v/>
      </c>
      <c r="X238" s="42"/>
      <c r="Y238" s="11" t="str">
        <f aca="false">IF($A238="","",IF($L238&gt;$K238,1,0))</f>
        <v/>
      </c>
      <c r="Z238" s="11" t="str">
        <f aca="false">IF($A238="","",IF($N238&gt;0,IF(ABS($N238-($S238+$T238+$U238))&gt;0.01,1,0),0))</f>
        <v/>
      </c>
      <c r="AA238" s="11" t="str">
        <f aca="false">IF($A238="","",IF($W238&lt;&gt;"OK",1,0))</f>
        <v/>
      </c>
      <c r="AB238" s="11" t="str">
        <f aca="false">IF($A238="","",IF($V238&lt;0,1,0))</f>
        <v/>
      </c>
      <c r="AC238" s="43" t="str">
        <f aca="false">IF($A238="","",MAX(0,$AC237 + N($O238)))</f>
        <v/>
      </c>
      <c r="AD238" s="44" t="str">
        <f aca="false">IF($A238="","",MAX(0,$AD237 + IF(N($O238)&gt;0,$M238,0) - IF(N($O238)&lt;0,MIN($AD237 + IF(N($O238)&gt;0,$M238,0),(-N($O238))*IF(($AC237+MAX(N($O238),0))&gt;0,($AD237 + IF(N($O238)&gt;0,$M238,0))/($AC237+MAX(N($O238),0)),0)),0)))</f>
        <v/>
      </c>
      <c r="AE238" s="45" t="str">
        <f aca="false">IF($A238="","",IF($AC238&gt;0,$AD238/$AC238,""))</f>
        <v/>
      </c>
    </row>
    <row r="239" customFormat="false" ht="15" hidden="false" customHeight="true" outlineLevel="0" collapsed="false">
      <c r="A239" s="46"/>
      <c r="B239" s="47"/>
      <c r="C239" s="47"/>
      <c r="D239" s="47"/>
      <c r="E239" s="47"/>
      <c r="F239" s="47"/>
      <c r="G239" s="48"/>
      <c r="H239" s="48"/>
      <c r="I239" s="48"/>
      <c r="J239" s="49" t="str">
        <f aca="false">IF($A239="","",Controls!$C$12 + SUMIFS('Capital Ledger'!$C$6:$C$405,'Capital Ledger'!$A$6:$A$405,"&lt;="&amp;$A239) + SUM($T$6:T238) - SUM($L$6:L238))</f>
        <v/>
      </c>
      <c r="K239" s="49" t="str">
        <f aca="false">IF($A239="","",MIN($J239,IF(OR($F239="Confirmed bottom",$F239="Major bottom"),Controls!$C$13,IF($F239="RADAR bottom",IF(Controls!$C$16="Yes",Controls!$C$14,0),IF($F239="Weekly boost",Controls!$C$15,0)))))</f>
        <v/>
      </c>
      <c r="L239" s="48"/>
      <c r="M239" s="49" t="str">
        <f aca="false">IF($A239="","",MAX(0,$G239)+MAX(0,$L239))</f>
        <v/>
      </c>
      <c r="N239" s="48"/>
      <c r="O239" s="50"/>
      <c r="P239" s="49" t="str">
        <f aca="false">IF($A239="","",$N239*Controls!$C$21)</f>
        <v/>
      </c>
      <c r="Q239" s="49" t="str">
        <f aca="false">IF($A239="","",$N239*Controls!$C$22)</f>
        <v/>
      </c>
      <c r="R239" s="49" t="str">
        <f aca="false">IF($A239="","",$N239*Controls!$C$23)</f>
        <v/>
      </c>
      <c r="S239" s="48"/>
      <c r="T239" s="48"/>
      <c r="U239" s="48"/>
      <c r="V239" s="49" t="str">
        <f aca="false">IF($A239="","",$J239-$L239+$T239)</f>
        <v/>
      </c>
      <c r="W239" s="51" t="str">
        <f aca="false">IF($A239="","",IF(ABS($G239-($H239+$I239))&lt;0.01,"OK","Check"))</f>
        <v/>
      </c>
      <c r="X239" s="52"/>
      <c r="Y239" s="11" t="str">
        <f aca="false">IF($A239="","",IF($L239&gt;$K239,1,0))</f>
        <v/>
      </c>
      <c r="Z239" s="11" t="str">
        <f aca="false">IF($A239="","",IF($N239&gt;0,IF(ABS($N239-($S239+$T239+$U239))&gt;0.01,1,0),0))</f>
        <v/>
      </c>
      <c r="AA239" s="11" t="str">
        <f aca="false">IF($A239="","",IF($W239&lt;&gt;"OK",1,0))</f>
        <v/>
      </c>
      <c r="AB239" s="11" t="str">
        <f aca="false">IF($A239="","",IF($V239&lt;0,1,0))</f>
        <v/>
      </c>
      <c r="AC239" s="43" t="str">
        <f aca="false">IF($A239="","",MAX(0,$AC238 + N($O239)))</f>
        <v/>
      </c>
      <c r="AD239" s="44" t="str">
        <f aca="false">IF($A239="","",MAX(0,$AD238 + IF(N($O239)&gt;0,$M239,0) - IF(N($O239)&lt;0,MIN($AD238 + IF(N($O239)&gt;0,$M239,0),(-N($O239))*IF(($AC238+MAX(N($O239),0))&gt;0,($AD238 + IF(N($O239)&gt;0,$M239,0))/($AC238+MAX(N($O239),0)),0)),0)))</f>
        <v/>
      </c>
      <c r="AE239" s="45" t="str">
        <f aca="false">IF($A239="","",IF($AC239&gt;0,$AD239/$AC239,""))</f>
        <v/>
      </c>
    </row>
    <row r="240" customFormat="false" ht="15" hidden="false" customHeight="true" outlineLevel="0" collapsed="false">
      <c r="A240" s="36"/>
      <c r="B240" s="37"/>
      <c r="C240" s="37"/>
      <c r="D240" s="37"/>
      <c r="E240" s="37"/>
      <c r="F240" s="37"/>
      <c r="G240" s="38"/>
      <c r="H240" s="38"/>
      <c r="I240" s="38"/>
      <c r="J240" s="39" t="str">
        <f aca="false">IF($A240="","",Controls!$C$12 + SUMIFS('Capital Ledger'!$C$6:$C$405,'Capital Ledger'!$A$6:$A$405,"&lt;="&amp;$A240) + SUM($T$6:T239) - SUM($L$6:L239))</f>
        <v/>
      </c>
      <c r="K240" s="39" t="str">
        <f aca="false">IF($A240="","",MIN($J240,IF(OR($F240="Confirmed bottom",$F240="Major bottom"),Controls!$C$13,IF($F240="RADAR bottom",IF(Controls!$C$16="Yes",Controls!$C$14,0),IF($F240="Weekly boost",Controls!$C$15,0)))))</f>
        <v/>
      </c>
      <c r="L240" s="38"/>
      <c r="M240" s="39" t="str">
        <f aca="false">IF($A240="","",MAX(0,$G240)+MAX(0,$L240))</f>
        <v/>
      </c>
      <c r="N240" s="38"/>
      <c r="O240" s="40"/>
      <c r="P240" s="39" t="str">
        <f aca="false">IF($A240="","",$N240*Controls!$C$21)</f>
        <v/>
      </c>
      <c r="Q240" s="39" t="str">
        <f aca="false">IF($A240="","",$N240*Controls!$C$22)</f>
        <v/>
      </c>
      <c r="R240" s="39" t="str">
        <f aca="false">IF($A240="","",$N240*Controls!$C$23)</f>
        <v/>
      </c>
      <c r="S240" s="38"/>
      <c r="T240" s="38"/>
      <c r="U240" s="38"/>
      <c r="V240" s="39" t="str">
        <f aca="false">IF($A240="","",$J240-$L240+$T240)</f>
        <v/>
      </c>
      <c r="W240" s="41" t="str">
        <f aca="false">IF($A240="","",IF(ABS($G240-($H240+$I240))&lt;0.01,"OK","Check"))</f>
        <v/>
      </c>
      <c r="X240" s="42"/>
      <c r="Y240" s="11" t="str">
        <f aca="false">IF($A240="","",IF($L240&gt;$K240,1,0))</f>
        <v/>
      </c>
      <c r="Z240" s="11" t="str">
        <f aca="false">IF($A240="","",IF($N240&gt;0,IF(ABS($N240-($S240+$T240+$U240))&gt;0.01,1,0),0))</f>
        <v/>
      </c>
      <c r="AA240" s="11" t="str">
        <f aca="false">IF($A240="","",IF($W240&lt;&gt;"OK",1,0))</f>
        <v/>
      </c>
      <c r="AB240" s="11" t="str">
        <f aca="false">IF($A240="","",IF($V240&lt;0,1,0))</f>
        <v/>
      </c>
      <c r="AC240" s="43" t="str">
        <f aca="false">IF($A240="","",MAX(0,$AC239 + N($O240)))</f>
        <v/>
      </c>
      <c r="AD240" s="44" t="str">
        <f aca="false">IF($A240="","",MAX(0,$AD239 + IF(N($O240)&gt;0,$M240,0) - IF(N($O240)&lt;0,MIN($AD239 + IF(N($O240)&gt;0,$M240,0),(-N($O240))*IF(($AC239+MAX(N($O240),0))&gt;0,($AD239 + IF(N($O240)&gt;0,$M240,0))/($AC239+MAX(N($O240),0)),0)),0)))</f>
        <v/>
      </c>
      <c r="AE240" s="45" t="str">
        <f aca="false">IF($A240="","",IF($AC240&gt;0,$AD240/$AC240,""))</f>
        <v/>
      </c>
    </row>
    <row r="241" customFormat="false" ht="15" hidden="false" customHeight="true" outlineLevel="0" collapsed="false">
      <c r="A241" s="46"/>
      <c r="B241" s="47"/>
      <c r="C241" s="47"/>
      <c r="D241" s="47"/>
      <c r="E241" s="47"/>
      <c r="F241" s="47"/>
      <c r="G241" s="48"/>
      <c r="H241" s="48"/>
      <c r="I241" s="48"/>
      <c r="J241" s="49" t="str">
        <f aca="false">IF($A241="","",Controls!$C$12 + SUMIFS('Capital Ledger'!$C$6:$C$405,'Capital Ledger'!$A$6:$A$405,"&lt;="&amp;$A241) + SUM($T$6:T240) - SUM($L$6:L240))</f>
        <v/>
      </c>
      <c r="K241" s="49" t="str">
        <f aca="false">IF($A241="","",MIN($J241,IF(OR($F241="Confirmed bottom",$F241="Major bottom"),Controls!$C$13,IF($F241="RADAR bottom",IF(Controls!$C$16="Yes",Controls!$C$14,0),IF($F241="Weekly boost",Controls!$C$15,0)))))</f>
        <v/>
      </c>
      <c r="L241" s="48"/>
      <c r="M241" s="49" t="str">
        <f aca="false">IF($A241="","",MAX(0,$G241)+MAX(0,$L241))</f>
        <v/>
      </c>
      <c r="N241" s="48"/>
      <c r="O241" s="50"/>
      <c r="P241" s="49" t="str">
        <f aca="false">IF($A241="","",$N241*Controls!$C$21)</f>
        <v/>
      </c>
      <c r="Q241" s="49" t="str">
        <f aca="false">IF($A241="","",$N241*Controls!$C$22)</f>
        <v/>
      </c>
      <c r="R241" s="49" t="str">
        <f aca="false">IF($A241="","",$N241*Controls!$C$23)</f>
        <v/>
      </c>
      <c r="S241" s="48"/>
      <c r="T241" s="48"/>
      <c r="U241" s="48"/>
      <c r="V241" s="49" t="str">
        <f aca="false">IF($A241="","",$J241-$L241+$T241)</f>
        <v/>
      </c>
      <c r="W241" s="51" t="str">
        <f aca="false">IF($A241="","",IF(ABS($G241-($H241+$I241))&lt;0.01,"OK","Check"))</f>
        <v/>
      </c>
      <c r="X241" s="52"/>
      <c r="Y241" s="11" t="str">
        <f aca="false">IF($A241="","",IF($L241&gt;$K241,1,0))</f>
        <v/>
      </c>
      <c r="Z241" s="11" t="str">
        <f aca="false">IF($A241="","",IF($N241&gt;0,IF(ABS($N241-($S241+$T241+$U241))&gt;0.01,1,0),0))</f>
        <v/>
      </c>
      <c r="AA241" s="11" t="str">
        <f aca="false">IF($A241="","",IF($W241&lt;&gt;"OK",1,0))</f>
        <v/>
      </c>
      <c r="AB241" s="11" t="str">
        <f aca="false">IF($A241="","",IF($V241&lt;0,1,0))</f>
        <v/>
      </c>
      <c r="AC241" s="43" t="str">
        <f aca="false">IF($A241="","",MAX(0,$AC240 + N($O241)))</f>
        <v/>
      </c>
      <c r="AD241" s="44" t="str">
        <f aca="false">IF($A241="","",MAX(0,$AD240 + IF(N($O241)&gt;0,$M241,0) - IF(N($O241)&lt;0,MIN($AD240 + IF(N($O241)&gt;0,$M241,0),(-N($O241))*IF(($AC240+MAX(N($O241),0))&gt;0,($AD240 + IF(N($O241)&gt;0,$M241,0))/($AC240+MAX(N($O241),0)),0)),0)))</f>
        <v/>
      </c>
      <c r="AE241" s="45" t="str">
        <f aca="false">IF($A241="","",IF($AC241&gt;0,$AD241/$AC241,""))</f>
        <v/>
      </c>
    </row>
    <row r="242" customFormat="false" ht="15" hidden="false" customHeight="true" outlineLevel="0" collapsed="false">
      <c r="A242" s="36"/>
      <c r="B242" s="37"/>
      <c r="C242" s="37"/>
      <c r="D242" s="37"/>
      <c r="E242" s="37"/>
      <c r="F242" s="37"/>
      <c r="G242" s="38"/>
      <c r="H242" s="38"/>
      <c r="I242" s="38"/>
      <c r="J242" s="39" t="str">
        <f aca="false">IF($A242="","",Controls!$C$12 + SUMIFS('Capital Ledger'!$C$6:$C$405,'Capital Ledger'!$A$6:$A$405,"&lt;="&amp;$A242) + SUM($T$6:T241) - SUM($L$6:L241))</f>
        <v/>
      </c>
      <c r="K242" s="39" t="str">
        <f aca="false">IF($A242="","",MIN($J242,IF(OR($F242="Confirmed bottom",$F242="Major bottom"),Controls!$C$13,IF($F242="RADAR bottom",IF(Controls!$C$16="Yes",Controls!$C$14,0),IF($F242="Weekly boost",Controls!$C$15,0)))))</f>
        <v/>
      </c>
      <c r="L242" s="38"/>
      <c r="M242" s="39" t="str">
        <f aca="false">IF($A242="","",MAX(0,$G242)+MAX(0,$L242))</f>
        <v/>
      </c>
      <c r="N242" s="38"/>
      <c r="O242" s="40"/>
      <c r="P242" s="39" t="str">
        <f aca="false">IF($A242="","",$N242*Controls!$C$21)</f>
        <v/>
      </c>
      <c r="Q242" s="39" t="str">
        <f aca="false">IF($A242="","",$N242*Controls!$C$22)</f>
        <v/>
      </c>
      <c r="R242" s="39" t="str">
        <f aca="false">IF($A242="","",$N242*Controls!$C$23)</f>
        <v/>
      </c>
      <c r="S242" s="38"/>
      <c r="T242" s="38"/>
      <c r="U242" s="38"/>
      <c r="V242" s="39" t="str">
        <f aca="false">IF($A242="","",$J242-$L242+$T242)</f>
        <v/>
      </c>
      <c r="W242" s="41" t="str">
        <f aca="false">IF($A242="","",IF(ABS($G242-($H242+$I242))&lt;0.01,"OK","Check"))</f>
        <v/>
      </c>
      <c r="X242" s="42"/>
      <c r="Y242" s="11" t="str">
        <f aca="false">IF($A242="","",IF($L242&gt;$K242,1,0))</f>
        <v/>
      </c>
      <c r="Z242" s="11" t="str">
        <f aca="false">IF($A242="","",IF($N242&gt;0,IF(ABS($N242-($S242+$T242+$U242))&gt;0.01,1,0),0))</f>
        <v/>
      </c>
      <c r="AA242" s="11" t="str">
        <f aca="false">IF($A242="","",IF($W242&lt;&gt;"OK",1,0))</f>
        <v/>
      </c>
      <c r="AB242" s="11" t="str">
        <f aca="false">IF($A242="","",IF($V242&lt;0,1,0))</f>
        <v/>
      </c>
      <c r="AC242" s="43" t="str">
        <f aca="false">IF($A242="","",MAX(0,$AC241 + N($O242)))</f>
        <v/>
      </c>
      <c r="AD242" s="44" t="str">
        <f aca="false">IF($A242="","",MAX(0,$AD241 + IF(N($O242)&gt;0,$M242,0) - IF(N($O242)&lt;0,MIN($AD241 + IF(N($O242)&gt;0,$M242,0),(-N($O242))*IF(($AC241+MAX(N($O242),0))&gt;0,($AD241 + IF(N($O242)&gt;0,$M242,0))/($AC241+MAX(N($O242),0)),0)),0)))</f>
        <v/>
      </c>
      <c r="AE242" s="45" t="str">
        <f aca="false">IF($A242="","",IF($AC242&gt;0,$AD242/$AC242,""))</f>
        <v/>
      </c>
    </row>
    <row r="243" customFormat="false" ht="15" hidden="false" customHeight="true" outlineLevel="0" collapsed="false">
      <c r="A243" s="46"/>
      <c r="B243" s="47"/>
      <c r="C243" s="47"/>
      <c r="D243" s="47"/>
      <c r="E243" s="47"/>
      <c r="F243" s="47"/>
      <c r="G243" s="48"/>
      <c r="H243" s="48"/>
      <c r="I243" s="48"/>
      <c r="J243" s="49" t="str">
        <f aca="false">IF($A243="","",Controls!$C$12 + SUMIFS('Capital Ledger'!$C$6:$C$405,'Capital Ledger'!$A$6:$A$405,"&lt;="&amp;$A243) + SUM($T$6:T242) - SUM($L$6:L242))</f>
        <v/>
      </c>
      <c r="K243" s="49" t="str">
        <f aca="false">IF($A243="","",MIN($J243,IF(OR($F243="Confirmed bottom",$F243="Major bottom"),Controls!$C$13,IF($F243="RADAR bottom",IF(Controls!$C$16="Yes",Controls!$C$14,0),IF($F243="Weekly boost",Controls!$C$15,0)))))</f>
        <v/>
      </c>
      <c r="L243" s="48"/>
      <c r="M243" s="49" t="str">
        <f aca="false">IF($A243="","",MAX(0,$G243)+MAX(0,$L243))</f>
        <v/>
      </c>
      <c r="N243" s="48"/>
      <c r="O243" s="50"/>
      <c r="P243" s="49" t="str">
        <f aca="false">IF($A243="","",$N243*Controls!$C$21)</f>
        <v/>
      </c>
      <c r="Q243" s="49" t="str">
        <f aca="false">IF($A243="","",$N243*Controls!$C$22)</f>
        <v/>
      </c>
      <c r="R243" s="49" t="str">
        <f aca="false">IF($A243="","",$N243*Controls!$C$23)</f>
        <v/>
      </c>
      <c r="S243" s="48"/>
      <c r="T243" s="48"/>
      <c r="U243" s="48"/>
      <c r="V243" s="49" t="str">
        <f aca="false">IF($A243="","",$J243-$L243+$T243)</f>
        <v/>
      </c>
      <c r="W243" s="51" t="str">
        <f aca="false">IF($A243="","",IF(ABS($G243-($H243+$I243))&lt;0.01,"OK","Check"))</f>
        <v/>
      </c>
      <c r="X243" s="52"/>
      <c r="Y243" s="11" t="str">
        <f aca="false">IF($A243="","",IF($L243&gt;$K243,1,0))</f>
        <v/>
      </c>
      <c r="Z243" s="11" t="str">
        <f aca="false">IF($A243="","",IF($N243&gt;0,IF(ABS($N243-($S243+$T243+$U243))&gt;0.01,1,0),0))</f>
        <v/>
      </c>
      <c r="AA243" s="11" t="str">
        <f aca="false">IF($A243="","",IF($W243&lt;&gt;"OK",1,0))</f>
        <v/>
      </c>
      <c r="AB243" s="11" t="str">
        <f aca="false">IF($A243="","",IF($V243&lt;0,1,0))</f>
        <v/>
      </c>
      <c r="AC243" s="43" t="str">
        <f aca="false">IF($A243="","",MAX(0,$AC242 + N($O243)))</f>
        <v/>
      </c>
      <c r="AD243" s="44" t="str">
        <f aca="false">IF($A243="","",MAX(0,$AD242 + IF(N($O243)&gt;0,$M243,0) - IF(N($O243)&lt;0,MIN($AD242 + IF(N($O243)&gt;0,$M243,0),(-N($O243))*IF(($AC242+MAX(N($O243),0))&gt;0,($AD242 + IF(N($O243)&gt;0,$M243,0))/($AC242+MAX(N($O243),0)),0)),0)))</f>
        <v/>
      </c>
      <c r="AE243" s="45" t="str">
        <f aca="false">IF($A243="","",IF($AC243&gt;0,$AD243/$AC243,""))</f>
        <v/>
      </c>
    </row>
    <row r="244" customFormat="false" ht="15" hidden="false" customHeight="true" outlineLevel="0" collapsed="false">
      <c r="A244" s="36"/>
      <c r="B244" s="37"/>
      <c r="C244" s="37"/>
      <c r="D244" s="37"/>
      <c r="E244" s="37"/>
      <c r="F244" s="37"/>
      <c r="G244" s="38"/>
      <c r="H244" s="38"/>
      <c r="I244" s="38"/>
      <c r="J244" s="39" t="str">
        <f aca="false">IF($A244="","",Controls!$C$12 + SUMIFS('Capital Ledger'!$C$6:$C$405,'Capital Ledger'!$A$6:$A$405,"&lt;="&amp;$A244) + SUM($T$6:T243) - SUM($L$6:L243))</f>
        <v/>
      </c>
      <c r="K244" s="39" t="str">
        <f aca="false">IF($A244="","",MIN($J244,IF(OR($F244="Confirmed bottom",$F244="Major bottom"),Controls!$C$13,IF($F244="RADAR bottom",IF(Controls!$C$16="Yes",Controls!$C$14,0),IF($F244="Weekly boost",Controls!$C$15,0)))))</f>
        <v/>
      </c>
      <c r="L244" s="38"/>
      <c r="M244" s="39" t="str">
        <f aca="false">IF($A244="","",MAX(0,$G244)+MAX(0,$L244))</f>
        <v/>
      </c>
      <c r="N244" s="38"/>
      <c r="O244" s="40"/>
      <c r="P244" s="39" t="str">
        <f aca="false">IF($A244="","",$N244*Controls!$C$21)</f>
        <v/>
      </c>
      <c r="Q244" s="39" t="str">
        <f aca="false">IF($A244="","",$N244*Controls!$C$22)</f>
        <v/>
      </c>
      <c r="R244" s="39" t="str">
        <f aca="false">IF($A244="","",$N244*Controls!$C$23)</f>
        <v/>
      </c>
      <c r="S244" s="38"/>
      <c r="T244" s="38"/>
      <c r="U244" s="38"/>
      <c r="V244" s="39" t="str">
        <f aca="false">IF($A244="","",$J244-$L244+$T244)</f>
        <v/>
      </c>
      <c r="W244" s="41" t="str">
        <f aca="false">IF($A244="","",IF(ABS($G244-($H244+$I244))&lt;0.01,"OK","Check"))</f>
        <v/>
      </c>
      <c r="X244" s="42"/>
      <c r="Y244" s="11" t="str">
        <f aca="false">IF($A244="","",IF($L244&gt;$K244,1,0))</f>
        <v/>
      </c>
      <c r="Z244" s="11" t="str">
        <f aca="false">IF($A244="","",IF($N244&gt;0,IF(ABS($N244-($S244+$T244+$U244))&gt;0.01,1,0),0))</f>
        <v/>
      </c>
      <c r="AA244" s="11" t="str">
        <f aca="false">IF($A244="","",IF($W244&lt;&gt;"OK",1,0))</f>
        <v/>
      </c>
      <c r="AB244" s="11" t="str">
        <f aca="false">IF($A244="","",IF($V244&lt;0,1,0))</f>
        <v/>
      </c>
      <c r="AC244" s="43" t="str">
        <f aca="false">IF($A244="","",MAX(0,$AC243 + N($O244)))</f>
        <v/>
      </c>
      <c r="AD244" s="44" t="str">
        <f aca="false">IF($A244="","",MAX(0,$AD243 + IF(N($O244)&gt;0,$M244,0) - IF(N($O244)&lt;0,MIN($AD243 + IF(N($O244)&gt;0,$M244,0),(-N($O244))*IF(($AC243+MAX(N($O244),0))&gt;0,($AD243 + IF(N($O244)&gt;0,$M244,0))/($AC243+MAX(N($O244),0)),0)),0)))</f>
        <v/>
      </c>
      <c r="AE244" s="45" t="str">
        <f aca="false">IF($A244="","",IF($AC244&gt;0,$AD244/$AC244,""))</f>
        <v/>
      </c>
    </row>
    <row r="245" customFormat="false" ht="15" hidden="false" customHeight="true" outlineLevel="0" collapsed="false">
      <c r="A245" s="46"/>
      <c r="B245" s="47"/>
      <c r="C245" s="47"/>
      <c r="D245" s="47"/>
      <c r="E245" s="47"/>
      <c r="F245" s="47"/>
      <c r="G245" s="48"/>
      <c r="H245" s="48"/>
      <c r="I245" s="48"/>
      <c r="J245" s="49" t="str">
        <f aca="false">IF($A245="","",Controls!$C$12 + SUMIFS('Capital Ledger'!$C$6:$C$405,'Capital Ledger'!$A$6:$A$405,"&lt;="&amp;$A245) + SUM($T$6:T244) - SUM($L$6:L244))</f>
        <v/>
      </c>
      <c r="K245" s="49" t="str">
        <f aca="false">IF($A245="","",MIN($J245,IF(OR($F245="Confirmed bottom",$F245="Major bottom"),Controls!$C$13,IF($F245="RADAR bottom",IF(Controls!$C$16="Yes",Controls!$C$14,0),IF($F245="Weekly boost",Controls!$C$15,0)))))</f>
        <v/>
      </c>
      <c r="L245" s="48"/>
      <c r="M245" s="49" t="str">
        <f aca="false">IF($A245="","",MAX(0,$G245)+MAX(0,$L245))</f>
        <v/>
      </c>
      <c r="N245" s="48"/>
      <c r="O245" s="50"/>
      <c r="P245" s="49" t="str">
        <f aca="false">IF($A245="","",$N245*Controls!$C$21)</f>
        <v/>
      </c>
      <c r="Q245" s="49" t="str">
        <f aca="false">IF($A245="","",$N245*Controls!$C$22)</f>
        <v/>
      </c>
      <c r="R245" s="49" t="str">
        <f aca="false">IF($A245="","",$N245*Controls!$C$23)</f>
        <v/>
      </c>
      <c r="S245" s="48"/>
      <c r="T245" s="48"/>
      <c r="U245" s="48"/>
      <c r="V245" s="49" t="str">
        <f aca="false">IF($A245="","",$J245-$L245+$T245)</f>
        <v/>
      </c>
      <c r="W245" s="51" t="str">
        <f aca="false">IF($A245="","",IF(ABS($G245-($H245+$I245))&lt;0.01,"OK","Check"))</f>
        <v/>
      </c>
      <c r="X245" s="52"/>
      <c r="Y245" s="11" t="str">
        <f aca="false">IF($A245="","",IF($L245&gt;$K245,1,0))</f>
        <v/>
      </c>
      <c r="Z245" s="11" t="str">
        <f aca="false">IF($A245="","",IF($N245&gt;0,IF(ABS($N245-($S245+$T245+$U245))&gt;0.01,1,0),0))</f>
        <v/>
      </c>
      <c r="AA245" s="11" t="str">
        <f aca="false">IF($A245="","",IF($W245&lt;&gt;"OK",1,0))</f>
        <v/>
      </c>
      <c r="AB245" s="11" t="str">
        <f aca="false">IF($A245="","",IF($V245&lt;0,1,0))</f>
        <v/>
      </c>
      <c r="AC245" s="43" t="str">
        <f aca="false">IF($A245="","",MAX(0,$AC244 + N($O245)))</f>
        <v/>
      </c>
      <c r="AD245" s="44" t="str">
        <f aca="false">IF($A245="","",MAX(0,$AD244 + IF(N($O245)&gt;0,$M245,0) - IF(N($O245)&lt;0,MIN($AD244 + IF(N($O245)&gt;0,$M245,0),(-N($O245))*IF(($AC244+MAX(N($O245),0))&gt;0,($AD244 + IF(N($O245)&gt;0,$M245,0))/($AC244+MAX(N($O245),0)),0)),0)))</f>
        <v/>
      </c>
      <c r="AE245" s="45" t="str">
        <f aca="false">IF($A245="","",IF($AC245&gt;0,$AD245/$AC245,""))</f>
        <v/>
      </c>
    </row>
    <row r="246" customFormat="false" ht="15" hidden="false" customHeight="true" outlineLevel="0" collapsed="false">
      <c r="A246" s="36"/>
      <c r="B246" s="37"/>
      <c r="C246" s="37"/>
      <c r="D246" s="37"/>
      <c r="E246" s="37"/>
      <c r="F246" s="37"/>
      <c r="G246" s="38"/>
      <c r="H246" s="38"/>
      <c r="I246" s="38"/>
      <c r="J246" s="39" t="str">
        <f aca="false">IF($A246="","",Controls!$C$12 + SUMIFS('Capital Ledger'!$C$6:$C$405,'Capital Ledger'!$A$6:$A$405,"&lt;="&amp;$A246) + SUM($T$6:T245) - SUM($L$6:L245))</f>
        <v/>
      </c>
      <c r="K246" s="39" t="str">
        <f aca="false">IF($A246="","",MIN($J246,IF(OR($F246="Confirmed bottom",$F246="Major bottom"),Controls!$C$13,IF($F246="RADAR bottom",IF(Controls!$C$16="Yes",Controls!$C$14,0),IF($F246="Weekly boost",Controls!$C$15,0)))))</f>
        <v/>
      </c>
      <c r="L246" s="38"/>
      <c r="M246" s="39" t="str">
        <f aca="false">IF($A246="","",MAX(0,$G246)+MAX(0,$L246))</f>
        <v/>
      </c>
      <c r="N246" s="38"/>
      <c r="O246" s="40"/>
      <c r="P246" s="39" t="str">
        <f aca="false">IF($A246="","",$N246*Controls!$C$21)</f>
        <v/>
      </c>
      <c r="Q246" s="39" t="str">
        <f aca="false">IF($A246="","",$N246*Controls!$C$22)</f>
        <v/>
      </c>
      <c r="R246" s="39" t="str">
        <f aca="false">IF($A246="","",$N246*Controls!$C$23)</f>
        <v/>
      </c>
      <c r="S246" s="38"/>
      <c r="T246" s="38"/>
      <c r="U246" s="38"/>
      <c r="V246" s="39" t="str">
        <f aca="false">IF($A246="","",$J246-$L246+$T246)</f>
        <v/>
      </c>
      <c r="W246" s="41" t="str">
        <f aca="false">IF($A246="","",IF(ABS($G246-($H246+$I246))&lt;0.01,"OK","Check"))</f>
        <v/>
      </c>
      <c r="X246" s="42"/>
      <c r="Y246" s="11" t="str">
        <f aca="false">IF($A246="","",IF($L246&gt;$K246,1,0))</f>
        <v/>
      </c>
      <c r="Z246" s="11" t="str">
        <f aca="false">IF($A246="","",IF($N246&gt;0,IF(ABS($N246-($S246+$T246+$U246))&gt;0.01,1,0),0))</f>
        <v/>
      </c>
      <c r="AA246" s="11" t="str">
        <f aca="false">IF($A246="","",IF($W246&lt;&gt;"OK",1,0))</f>
        <v/>
      </c>
      <c r="AB246" s="11" t="str">
        <f aca="false">IF($A246="","",IF($V246&lt;0,1,0))</f>
        <v/>
      </c>
      <c r="AC246" s="43" t="str">
        <f aca="false">IF($A246="","",MAX(0,$AC245 + N($O246)))</f>
        <v/>
      </c>
      <c r="AD246" s="44" t="str">
        <f aca="false">IF($A246="","",MAX(0,$AD245 + IF(N($O246)&gt;0,$M246,0) - IF(N($O246)&lt;0,MIN($AD245 + IF(N($O246)&gt;0,$M246,0),(-N($O246))*IF(($AC245+MAX(N($O246),0))&gt;0,($AD245 + IF(N($O246)&gt;0,$M246,0))/($AC245+MAX(N($O246),0)),0)),0)))</f>
        <v/>
      </c>
      <c r="AE246" s="45" t="str">
        <f aca="false">IF($A246="","",IF($AC246&gt;0,$AD246/$AC246,""))</f>
        <v/>
      </c>
    </row>
    <row r="247" customFormat="false" ht="15" hidden="false" customHeight="true" outlineLevel="0" collapsed="false">
      <c r="A247" s="46"/>
      <c r="B247" s="47"/>
      <c r="C247" s="47"/>
      <c r="D247" s="47"/>
      <c r="E247" s="47"/>
      <c r="F247" s="47"/>
      <c r="G247" s="48"/>
      <c r="H247" s="48"/>
      <c r="I247" s="48"/>
      <c r="J247" s="49" t="str">
        <f aca="false">IF($A247="","",Controls!$C$12 + SUMIFS('Capital Ledger'!$C$6:$C$405,'Capital Ledger'!$A$6:$A$405,"&lt;="&amp;$A247) + SUM($T$6:T246) - SUM($L$6:L246))</f>
        <v/>
      </c>
      <c r="K247" s="49" t="str">
        <f aca="false">IF($A247="","",MIN($J247,IF(OR($F247="Confirmed bottom",$F247="Major bottom"),Controls!$C$13,IF($F247="RADAR bottom",IF(Controls!$C$16="Yes",Controls!$C$14,0),IF($F247="Weekly boost",Controls!$C$15,0)))))</f>
        <v/>
      </c>
      <c r="L247" s="48"/>
      <c r="M247" s="49" t="str">
        <f aca="false">IF($A247="","",MAX(0,$G247)+MAX(0,$L247))</f>
        <v/>
      </c>
      <c r="N247" s="48"/>
      <c r="O247" s="50"/>
      <c r="P247" s="49" t="str">
        <f aca="false">IF($A247="","",$N247*Controls!$C$21)</f>
        <v/>
      </c>
      <c r="Q247" s="49" t="str">
        <f aca="false">IF($A247="","",$N247*Controls!$C$22)</f>
        <v/>
      </c>
      <c r="R247" s="49" t="str">
        <f aca="false">IF($A247="","",$N247*Controls!$C$23)</f>
        <v/>
      </c>
      <c r="S247" s="48"/>
      <c r="T247" s="48"/>
      <c r="U247" s="48"/>
      <c r="V247" s="49" t="str">
        <f aca="false">IF($A247="","",$J247-$L247+$T247)</f>
        <v/>
      </c>
      <c r="W247" s="51" t="str">
        <f aca="false">IF($A247="","",IF(ABS($G247-($H247+$I247))&lt;0.01,"OK","Check"))</f>
        <v/>
      </c>
      <c r="X247" s="52"/>
      <c r="Y247" s="11" t="str">
        <f aca="false">IF($A247="","",IF($L247&gt;$K247,1,0))</f>
        <v/>
      </c>
      <c r="Z247" s="11" t="str">
        <f aca="false">IF($A247="","",IF($N247&gt;0,IF(ABS($N247-($S247+$T247+$U247))&gt;0.01,1,0),0))</f>
        <v/>
      </c>
      <c r="AA247" s="11" t="str">
        <f aca="false">IF($A247="","",IF($W247&lt;&gt;"OK",1,0))</f>
        <v/>
      </c>
      <c r="AB247" s="11" t="str">
        <f aca="false">IF($A247="","",IF($V247&lt;0,1,0))</f>
        <v/>
      </c>
      <c r="AC247" s="43" t="str">
        <f aca="false">IF($A247="","",MAX(0,$AC246 + N($O247)))</f>
        <v/>
      </c>
      <c r="AD247" s="44" t="str">
        <f aca="false">IF($A247="","",MAX(0,$AD246 + IF(N($O247)&gt;0,$M247,0) - IF(N($O247)&lt;0,MIN($AD246 + IF(N($O247)&gt;0,$M247,0),(-N($O247))*IF(($AC246+MAX(N($O247),0))&gt;0,($AD246 + IF(N($O247)&gt;0,$M247,0))/($AC246+MAX(N($O247),0)),0)),0)))</f>
        <v/>
      </c>
      <c r="AE247" s="45" t="str">
        <f aca="false">IF($A247="","",IF($AC247&gt;0,$AD247/$AC247,""))</f>
        <v/>
      </c>
    </row>
    <row r="248" customFormat="false" ht="15" hidden="false" customHeight="true" outlineLevel="0" collapsed="false">
      <c r="A248" s="36"/>
      <c r="B248" s="37"/>
      <c r="C248" s="37"/>
      <c r="D248" s="37"/>
      <c r="E248" s="37"/>
      <c r="F248" s="37"/>
      <c r="G248" s="38"/>
      <c r="H248" s="38"/>
      <c r="I248" s="38"/>
      <c r="J248" s="39" t="str">
        <f aca="false">IF($A248="","",Controls!$C$12 + SUMIFS('Capital Ledger'!$C$6:$C$405,'Capital Ledger'!$A$6:$A$405,"&lt;="&amp;$A248) + SUM($T$6:T247) - SUM($L$6:L247))</f>
        <v/>
      </c>
      <c r="K248" s="39" t="str">
        <f aca="false">IF($A248="","",MIN($J248,IF(OR($F248="Confirmed bottom",$F248="Major bottom"),Controls!$C$13,IF($F248="RADAR bottom",IF(Controls!$C$16="Yes",Controls!$C$14,0),IF($F248="Weekly boost",Controls!$C$15,0)))))</f>
        <v/>
      </c>
      <c r="L248" s="38"/>
      <c r="M248" s="39" t="str">
        <f aca="false">IF($A248="","",MAX(0,$G248)+MAX(0,$L248))</f>
        <v/>
      </c>
      <c r="N248" s="38"/>
      <c r="O248" s="40"/>
      <c r="P248" s="39" t="str">
        <f aca="false">IF($A248="","",$N248*Controls!$C$21)</f>
        <v/>
      </c>
      <c r="Q248" s="39" t="str">
        <f aca="false">IF($A248="","",$N248*Controls!$C$22)</f>
        <v/>
      </c>
      <c r="R248" s="39" t="str">
        <f aca="false">IF($A248="","",$N248*Controls!$C$23)</f>
        <v/>
      </c>
      <c r="S248" s="38"/>
      <c r="T248" s="38"/>
      <c r="U248" s="38"/>
      <c r="V248" s="39" t="str">
        <f aca="false">IF($A248="","",$J248-$L248+$T248)</f>
        <v/>
      </c>
      <c r="W248" s="41" t="str">
        <f aca="false">IF($A248="","",IF(ABS($G248-($H248+$I248))&lt;0.01,"OK","Check"))</f>
        <v/>
      </c>
      <c r="X248" s="42"/>
      <c r="Y248" s="11" t="str">
        <f aca="false">IF($A248="","",IF($L248&gt;$K248,1,0))</f>
        <v/>
      </c>
      <c r="Z248" s="11" t="str">
        <f aca="false">IF($A248="","",IF($N248&gt;0,IF(ABS($N248-($S248+$T248+$U248))&gt;0.01,1,0),0))</f>
        <v/>
      </c>
      <c r="AA248" s="11" t="str">
        <f aca="false">IF($A248="","",IF($W248&lt;&gt;"OK",1,0))</f>
        <v/>
      </c>
      <c r="AB248" s="11" t="str">
        <f aca="false">IF($A248="","",IF($V248&lt;0,1,0))</f>
        <v/>
      </c>
      <c r="AC248" s="43" t="str">
        <f aca="false">IF($A248="","",MAX(0,$AC247 + N($O248)))</f>
        <v/>
      </c>
      <c r="AD248" s="44" t="str">
        <f aca="false">IF($A248="","",MAX(0,$AD247 + IF(N($O248)&gt;0,$M248,0) - IF(N($O248)&lt;0,MIN($AD247 + IF(N($O248)&gt;0,$M248,0),(-N($O248))*IF(($AC247+MAX(N($O248),0))&gt;0,($AD247 + IF(N($O248)&gt;0,$M248,0))/($AC247+MAX(N($O248),0)),0)),0)))</f>
        <v/>
      </c>
      <c r="AE248" s="45" t="str">
        <f aca="false">IF($A248="","",IF($AC248&gt;0,$AD248/$AC248,""))</f>
        <v/>
      </c>
    </row>
    <row r="249" customFormat="false" ht="15" hidden="false" customHeight="true" outlineLevel="0" collapsed="false">
      <c r="A249" s="46"/>
      <c r="B249" s="47"/>
      <c r="C249" s="47"/>
      <c r="D249" s="47"/>
      <c r="E249" s="47"/>
      <c r="F249" s="47"/>
      <c r="G249" s="48"/>
      <c r="H249" s="48"/>
      <c r="I249" s="48"/>
      <c r="J249" s="49" t="str">
        <f aca="false">IF($A249="","",Controls!$C$12 + SUMIFS('Capital Ledger'!$C$6:$C$405,'Capital Ledger'!$A$6:$A$405,"&lt;="&amp;$A249) + SUM($T$6:T248) - SUM($L$6:L248))</f>
        <v/>
      </c>
      <c r="K249" s="49" t="str">
        <f aca="false">IF($A249="","",MIN($J249,IF(OR($F249="Confirmed bottom",$F249="Major bottom"),Controls!$C$13,IF($F249="RADAR bottom",IF(Controls!$C$16="Yes",Controls!$C$14,0),IF($F249="Weekly boost",Controls!$C$15,0)))))</f>
        <v/>
      </c>
      <c r="L249" s="48"/>
      <c r="M249" s="49" t="str">
        <f aca="false">IF($A249="","",MAX(0,$G249)+MAX(0,$L249))</f>
        <v/>
      </c>
      <c r="N249" s="48"/>
      <c r="O249" s="50"/>
      <c r="P249" s="49" t="str">
        <f aca="false">IF($A249="","",$N249*Controls!$C$21)</f>
        <v/>
      </c>
      <c r="Q249" s="49" t="str">
        <f aca="false">IF($A249="","",$N249*Controls!$C$22)</f>
        <v/>
      </c>
      <c r="R249" s="49" t="str">
        <f aca="false">IF($A249="","",$N249*Controls!$C$23)</f>
        <v/>
      </c>
      <c r="S249" s="48"/>
      <c r="T249" s="48"/>
      <c r="U249" s="48"/>
      <c r="V249" s="49" t="str">
        <f aca="false">IF($A249="","",$J249-$L249+$T249)</f>
        <v/>
      </c>
      <c r="W249" s="51" t="str">
        <f aca="false">IF($A249="","",IF(ABS($G249-($H249+$I249))&lt;0.01,"OK","Check"))</f>
        <v/>
      </c>
      <c r="X249" s="52"/>
      <c r="Y249" s="11" t="str">
        <f aca="false">IF($A249="","",IF($L249&gt;$K249,1,0))</f>
        <v/>
      </c>
      <c r="Z249" s="11" t="str">
        <f aca="false">IF($A249="","",IF($N249&gt;0,IF(ABS($N249-($S249+$T249+$U249))&gt;0.01,1,0),0))</f>
        <v/>
      </c>
      <c r="AA249" s="11" t="str">
        <f aca="false">IF($A249="","",IF($W249&lt;&gt;"OK",1,0))</f>
        <v/>
      </c>
      <c r="AB249" s="11" t="str">
        <f aca="false">IF($A249="","",IF($V249&lt;0,1,0))</f>
        <v/>
      </c>
      <c r="AC249" s="43" t="str">
        <f aca="false">IF($A249="","",MAX(0,$AC248 + N($O249)))</f>
        <v/>
      </c>
      <c r="AD249" s="44" t="str">
        <f aca="false">IF($A249="","",MAX(0,$AD248 + IF(N($O249)&gt;0,$M249,0) - IF(N($O249)&lt;0,MIN($AD248 + IF(N($O249)&gt;0,$M249,0),(-N($O249))*IF(($AC248+MAX(N($O249),0))&gt;0,($AD248 + IF(N($O249)&gt;0,$M249,0))/($AC248+MAX(N($O249),0)),0)),0)))</f>
        <v/>
      </c>
      <c r="AE249" s="45" t="str">
        <f aca="false">IF($A249="","",IF($AC249&gt;0,$AD249/$AC249,""))</f>
        <v/>
      </c>
    </row>
    <row r="250" customFormat="false" ht="15" hidden="false" customHeight="true" outlineLevel="0" collapsed="false">
      <c r="A250" s="36"/>
      <c r="B250" s="37"/>
      <c r="C250" s="37"/>
      <c r="D250" s="37"/>
      <c r="E250" s="37"/>
      <c r="F250" s="37"/>
      <c r="G250" s="38"/>
      <c r="H250" s="38"/>
      <c r="I250" s="38"/>
      <c r="J250" s="39" t="str">
        <f aca="false">IF($A250="","",Controls!$C$12 + SUMIFS('Capital Ledger'!$C$6:$C$405,'Capital Ledger'!$A$6:$A$405,"&lt;="&amp;$A250) + SUM($T$6:T249) - SUM($L$6:L249))</f>
        <v/>
      </c>
      <c r="K250" s="39" t="str">
        <f aca="false">IF($A250="","",MIN($J250,IF(OR($F250="Confirmed bottom",$F250="Major bottom"),Controls!$C$13,IF($F250="RADAR bottom",IF(Controls!$C$16="Yes",Controls!$C$14,0),IF($F250="Weekly boost",Controls!$C$15,0)))))</f>
        <v/>
      </c>
      <c r="L250" s="38"/>
      <c r="M250" s="39" t="str">
        <f aca="false">IF($A250="","",MAX(0,$G250)+MAX(0,$L250))</f>
        <v/>
      </c>
      <c r="N250" s="38"/>
      <c r="O250" s="40"/>
      <c r="P250" s="39" t="str">
        <f aca="false">IF($A250="","",$N250*Controls!$C$21)</f>
        <v/>
      </c>
      <c r="Q250" s="39" t="str">
        <f aca="false">IF($A250="","",$N250*Controls!$C$22)</f>
        <v/>
      </c>
      <c r="R250" s="39" t="str">
        <f aca="false">IF($A250="","",$N250*Controls!$C$23)</f>
        <v/>
      </c>
      <c r="S250" s="38"/>
      <c r="T250" s="38"/>
      <c r="U250" s="38"/>
      <c r="V250" s="39" t="str">
        <f aca="false">IF($A250="","",$J250-$L250+$T250)</f>
        <v/>
      </c>
      <c r="W250" s="41" t="str">
        <f aca="false">IF($A250="","",IF(ABS($G250-($H250+$I250))&lt;0.01,"OK","Check"))</f>
        <v/>
      </c>
      <c r="X250" s="42"/>
      <c r="Y250" s="11" t="str">
        <f aca="false">IF($A250="","",IF($L250&gt;$K250,1,0))</f>
        <v/>
      </c>
      <c r="Z250" s="11" t="str">
        <f aca="false">IF($A250="","",IF($N250&gt;0,IF(ABS($N250-($S250+$T250+$U250))&gt;0.01,1,0),0))</f>
        <v/>
      </c>
      <c r="AA250" s="11" t="str">
        <f aca="false">IF($A250="","",IF($W250&lt;&gt;"OK",1,0))</f>
        <v/>
      </c>
      <c r="AB250" s="11" t="str">
        <f aca="false">IF($A250="","",IF($V250&lt;0,1,0))</f>
        <v/>
      </c>
      <c r="AC250" s="43" t="str">
        <f aca="false">IF($A250="","",MAX(0,$AC249 + N($O250)))</f>
        <v/>
      </c>
      <c r="AD250" s="44" t="str">
        <f aca="false">IF($A250="","",MAX(0,$AD249 + IF(N($O250)&gt;0,$M250,0) - IF(N($O250)&lt;0,MIN($AD249 + IF(N($O250)&gt;0,$M250,0),(-N($O250))*IF(($AC249+MAX(N($O250),0))&gt;0,($AD249 + IF(N($O250)&gt;0,$M250,0))/($AC249+MAX(N($O250),0)),0)),0)))</f>
        <v/>
      </c>
      <c r="AE250" s="45" t="str">
        <f aca="false">IF($A250="","",IF($AC250&gt;0,$AD250/$AC250,""))</f>
        <v/>
      </c>
    </row>
    <row r="251" customFormat="false" ht="15" hidden="false" customHeight="true" outlineLevel="0" collapsed="false">
      <c r="A251" s="46"/>
      <c r="B251" s="47"/>
      <c r="C251" s="47"/>
      <c r="D251" s="47"/>
      <c r="E251" s="47"/>
      <c r="F251" s="47"/>
      <c r="G251" s="48"/>
      <c r="H251" s="48"/>
      <c r="I251" s="48"/>
      <c r="J251" s="49" t="str">
        <f aca="false">IF($A251="","",Controls!$C$12 + SUMIFS('Capital Ledger'!$C$6:$C$405,'Capital Ledger'!$A$6:$A$405,"&lt;="&amp;$A251) + SUM($T$6:T250) - SUM($L$6:L250))</f>
        <v/>
      </c>
      <c r="K251" s="49" t="str">
        <f aca="false">IF($A251="","",MIN($J251,IF(OR($F251="Confirmed bottom",$F251="Major bottom"),Controls!$C$13,IF($F251="RADAR bottom",IF(Controls!$C$16="Yes",Controls!$C$14,0),IF($F251="Weekly boost",Controls!$C$15,0)))))</f>
        <v/>
      </c>
      <c r="L251" s="48"/>
      <c r="M251" s="49" t="str">
        <f aca="false">IF($A251="","",MAX(0,$G251)+MAX(0,$L251))</f>
        <v/>
      </c>
      <c r="N251" s="48"/>
      <c r="O251" s="50"/>
      <c r="P251" s="49" t="str">
        <f aca="false">IF($A251="","",$N251*Controls!$C$21)</f>
        <v/>
      </c>
      <c r="Q251" s="49" t="str">
        <f aca="false">IF($A251="","",$N251*Controls!$C$22)</f>
        <v/>
      </c>
      <c r="R251" s="49" t="str">
        <f aca="false">IF($A251="","",$N251*Controls!$C$23)</f>
        <v/>
      </c>
      <c r="S251" s="48"/>
      <c r="T251" s="48"/>
      <c r="U251" s="48"/>
      <c r="V251" s="49" t="str">
        <f aca="false">IF($A251="","",$J251-$L251+$T251)</f>
        <v/>
      </c>
      <c r="W251" s="51" t="str">
        <f aca="false">IF($A251="","",IF(ABS($G251-($H251+$I251))&lt;0.01,"OK","Check"))</f>
        <v/>
      </c>
      <c r="X251" s="52"/>
      <c r="Y251" s="11" t="str">
        <f aca="false">IF($A251="","",IF($L251&gt;$K251,1,0))</f>
        <v/>
      </c>
      <c r="Z251" s="11" t="str">
        <f aca="false">IF($A251="","",IF($N251&gt;0,IF(ABS($N251-($S251+$T251+$U251))&gt;0.01,1,0),0))</f>
        <v/>
      </c>
      <c r="AA251" s="11" t="str">
        <f aca="false">IF($A251="","",IF($W251&lt;&gt;"OK",1,0))</f>
        <v/>
      </c>
      <c r="AB251" s="11" t="str">
        <f aca="false">IF($A251="","",IF($V251&lt;0,1,0))</f>
        <v/>
      </c>
      <c r="AC251" s="43" t="str">
        <f aca="false">IF($A251="","",MAX(0,$AC250 + N($O251)))</f>
        <v/>
      </c>
      <c r="AD251" s="44" t="str">
        <f aca="false">IF($A251="","",MAX(0,$AD250 + IF(N($O251)&gt;0,$M251,0) - IF(N($O251)&lt;0,MIN($AD250 + IF(N($O251)&gt;0,$M251,0),(-N($O251))*IF(($AC250+MAX(N($O251),0))&gt;0,($AD250 + IF(N($O251)&gt;0,$M251,0))/($AC250+MAX(N($O251),0)),0)),0)))</f>
        <v/>
      </c>
      <c r="AE251" s="45" t="str">
        <f aca="false">IF($A251="","",IF($AC251&gt;0,$AD251/$AC251,""))</f>
        <v/>
      </c>
    </row>
    <row r="252" customFormat="false" ht="15" hidden="false" customHeight="true" outlineLevel="0" collapsed="false">
      <c r="A252" s="36"/>
      <c r="B252" s="37"/>
      <c r="C252" s="37"/>
      <c r="D252" s="37"/>
      <c r="E252" s="37"/>
      <c r="F252" s="37"/>
      <c r="G252" s="38"/>
      <c r="H252" s="38"/>
      <c r="I252" s="38"/>
      <c r="J252" s="39" t="str">
        <f aca="false">IF($A252="","",Controls!$C$12 + SUMIFS('Capital Ledger'!$C$6:$C$405,'Capital Ledger'!$A$6:$A$405,"&lt;="&amp;$A252) + SUM($T$6:T251) - SUM($L$6:L251))</f>
        <v/>
      </c>
      <c r="K252" s="39" t="str">
        <f aca="false">IF($A252="","",MIN($J252,IF(OR($F252="Confirmed bottom",$F252="Major bottom"),Controls!$C$13,IF($F252="RADAR bottom",IF(Controls!$C$16="Yes",Controls!$C$14,0),IF($F252="Weekly boost",Controls!$C$15,0)))))</f>
        <v/>
      </c>
      <c r="L252" s="38"/>
      <c r="M252" s="39" t="str">
        <f aca="false">IF($A252="","",MAX(0,$G252)+MAX(0,$L252))</f>
        <v/>
      </c>
      <c r="N252" s="38"/>
      <c r="O252" s="40"/>
      <c r="P252" s="39" t="str">
        <f aca="false">IF($A252="","",$N252*Controls!$C$21)</f>
        <v/>
      </c>
      <c r="Q252" s="39" t="str">
        <f aca="false">IF($A252="","",$N252*Controls!$C$22)</f>
        <v/>
      </c>
      <c r="R252" s="39" t="str">
        <f aca="false">IF($A252="","",$N252*Controls!$C$23)</f>
        <v/>
      </c>
      <c r="S252" s="38"/>
      <c r="T252" s="38"/>
      <c r="U252" s="38"/>
      <c r="V252" s="39" t="str">
        <f aca="false">IF($A252="","",$J252-$L252+$T252)</f>
        <v/>
      </c>
      <c r="W252" s="41" t="str">
        <f aca="false">IF($A252="","",IF(ABS($G252-($H252+$I252))&lt;0.01,"OK","Check"))</f>
        <v/>
      </c>
      <c r="X252" s="42"/>
      <c r="Y252" s="11" t="str">
        <f aca="false">IF($A252="","",IF($L252&gt;$K252,1,0))</f>
        <v/>
      </c>
      <c r="Z252" s="11" t="str">
        <f aca="false">IF($A252="","",IF($N252&gt;0,IF(ABS($N252-($S252+$T252+$U252))&gt;0.01,1,0),0))</f>
        <v/>
      </c>
      <c r="AA252" s="11" t="str">
        <f aca="false">IF($A252="","",IF($W252&lt;&gt;"OK",1,0))</f>
        <v/>
      </c>
      <c r="AB252" s="11" t="str">
        <f aca="false">IF($A252="","",IF($V252&lt;0,1,0))</f>
        <v/>
      </c>
      <c r="AC252" s="43" t="str">
        <f aca="false">IF($A252="","",MAX(0,$AC251 + N($O252)))</f>
        <v/>
      </c>
      <c r="AD252" s="44" t="str">
        <f aca="false">IF($A252="","",MAX(0,$AD251 + IF(N($O252)&gt;0,$M252,0) - IF(N($O252)&lt;0,MIN($AD251 + IF(N($O252)&gt;0,$M252,0),(-N($O252))*IF(($AC251+MAX(N($O252),0))&gt;0,($AD251 + IF(N($O252)&gt;0,$M252,0))/($AC251+MAX(N($O252),0)),0)),0)))</f>
        <v/>
      </c>
      <c r="AE252" s="45" t="str">
        <f aca="false">IF($A252="","",IF($AC252&gt;0,$AD252/$AC252,""))</f>
        <v/>
      </c>
    </row>
    <row r="253" customFormat="false" ht="15" hidden="false" customHeight="true" outlineLevel="0" collapsed="false">
      <c r="A253" s="46"/>
      <c r="B253" s="47"/>
      <c r="C253" s="47"/>
      <c r="D253" s="47"/>
      <c r="E253" s="47"/>
      <c r="F253" s="47"/>
      <c r="G253" s="48"/>
      <c r="H253" s="48"/>
      <c r="I253" s="48"/>
      <c r="J253" s="49" t="str">
        <f aca="false">IF($A253="","",Controls!$C$12 + SUMIFS('Capital Ledger'!$C$6:$C$405,'Capital Ledger'!$A$6:$A$405,"&lt;="&amp;$A253) + SUM($T$6:T252) - SUM($L$6:L252))</f>
        <v/>
      </c>
      <c r="K253" s="49" t="str">
        <f aca="false">IF($A253="","",MIN($J253,IF(OR($F253="Confirmed bottom",$F253="Major bottom"),Controls!$C$13,IF($F253="RADAR bottom",IF(Controls!$C$16="Yes",Controls!$C$14,0),IF($F253="Weekly boost",Controls!$C$15,0)))))</f>
        <v/>
      </c>
      <c r="L253" s="48"/>
      <c r="M253" s="49" t="str">
        <f aca="false">IF($A253="","",MAX(0,$G253)+MAX(0,$L253))</f>
        <v/>
      </c>
      <c r="N253" s="48"/>
      <c r="O253" s="50"/>
      <c r="P253" s="49" t="str">
        <f aca="false">IF($A253="","",$N253*Controls!$C$21)</f>
        <v/>
      </c>
      <c r="Q253" s="49" t="str">
        <f aca="false">IF($A253="","",$N253*Controls!$C$22)</f>
        <v/>
      </c>
      <c r="R253" s="49" t="str">
        <f aca="false">IF($A253="","",$N253*Controls!$C$23)</f>
        <v/>
      </c>
      <c r="S253" s="48"/>
      <c r="T253" s="48"/>
      <c r="U253" s="48"/>
      <c r="V253" s="49" t="str">
        <f aca="false">IF($A253="","",$J253-$L253+$T253)</f>
        <v/>
      </c>
      <c r="W253" s="51" t="str">
        <f aca="false">IF($A253="","",IF(ABS($G253-($H253+$I253))&lt;0.01,"OK","Check"))</f>
        <v/>
      </c>
      <c r="X253" s="52"/>
      <c r="Y253" s="11" t="str">
        <f aca="false">IF($A253="","",IF($L253&gt;$K253,1,0))</f>
        <v/>
      </c>
      <c r="Z253" s="11" t="str">
        <f aca="false">IF($A253="","",IF($N253&gt;0,IF(ABS($N253-($S253+$T253+$U253))&gt;0.01,1,0),0))</f>
        <v/>
      </c>
      <c r="AA253" s="11" t="str">
        <f aca="false">IF($A253="","",IF($W253&lt;&gt;"OK",1,0))</f>
        <v/>
      </c>
      <c r="AB253" s="11" t="str">
        <f aca="false">IF($A253="","",IF($V253&lt;0,1,0))</f>
        <v/>
      </c>
      <c r="AC253" s="43" t="str">
        <f aca="false">IF($A253="","",MAX(0,$AC252 + N($O253)))</f>
        <v/>
      </c>
      <c r="AD253" s="44" t="str">
        <f aca="false">IF($A253="","",MAX(0,$AD252 + IF(N($O253)&gt;0,$M253,0) - IF(N($O253)&lt;0,MIN($AD252 + IF(N($O253)&gt;0,$M253,0),(-N($O253))*IF(($AC252+MAX(N($O253),0))&gt;0,($AD252 + IF(N($O253)&gt;0,$M253,0))/($AC252+MAX(N($O253),0)),0)),0)))</f>
        <v/>
      </c>
      <c r="AE253" s="45" t="str">
        <f aca="false">IF($A253="","",IF($AC253&gt;0,$AD253/$AC253,""))</f>
        <v/>
      </c>
    </row>
    <row r="254" customFormat="false" ht="15" hidden="false" customHeight="true" outlineLevel="0" collapsed="false">
      <c r="A254" s="36"/>
      <c r="B254" s="37"/>
      <c r="C254" s="37"/>
      <c r="D254" s="37"/>
      <c r="E254" s="37"/>
      <c r="F254" s="37"/>
      <c r="G254" s="38"/>
      <c r="H254" s="38"/>
      <c r="I254" s="38"/>
      <c r="J254" s="39" t="str">
        <f aca="false">IF($A254="","",Controls!$C$12 + SUMIFS('Capital Ledger'!$C$6:$C$405,'Capital Ledger'!$A$6:$A$405,"&lt;="&amp;$A254) + SUM($T$6:T253) - SUM($L$6:L253))</f>
        <v/>
      </c>
      <c r="K254" s="39" t="str">
        <f aca="false">IF($A254="","",MIN($J254,IF(OR($F254="Confirmed bottom",$F254="Major bottom"),Controls!$C$13,IF($F254="RADAR bottom",IF(Controls!$C$16="Yes",Controls!$C$14,0),IF($F254="Weekly boost",Controls!$C$15,0)))))</f>
        <v/>
      </c>
      <c r="L254" s="38"/>
      <c r="M254" s="39" t="str">
        <f aca="false">IF($A254="","",MAX(0,$G254)+MAX(0,$L254))</f>
        <v/>
      </c>
      <c r="N254" s="38"/>
      <c r="O254" s="40"/>
      <c r="P254" s="39" t="str">
        <f aca="false">IF($A254="","",$N254*Controls!$C$21)</f>
        <v/>
      </c>
      <c r="Q254" s="39" t="str">
        <f aca="false">IF($A254="","",$N254*Controls!$C$22)</f>
        <v/>
      </c>
      <c r="R254" s="39" t="str">
        <f aca="false">IF($A254="","",$N254*Controls!$C$23)</f>
        <v/>
      </c>
      <c r="S254" s="38"/>
      <c r="T254" s="38"/>
      <c r="U254" s="38"/>
      <c r="V254" s="39" t="str">
        <f aca="false">IF($A254="","",$J254-$L254+$T254)</f>
        <v/>
      </c>
      <c r="W254" s="41" t="str">
        <f aca="false">IF($A254="","",IF(ABS($G254-($H254+$I254))&lt;0.01,"OK","Check"))</f>
        <v/>
      </c>
      <c r="X254" s="42"/>
      <c r="Y254" s="11" t="str">
        <f aca="false">IF($A254="","",IF($L254&gt;$K254,1,0))</f>
        <v/>
      </c>
      <c r="Z254" s="11" t="str">
        <f aca="false">IF($A254="","",IF($N254&gt;0,IF(ABS($N254-($S254+$T254+$U254))&gt;0.01,1,0),0))</f>
        <v/>
      </c>
      <c r="AA254" s="11" t="str">
        <f aca="false">IF($A254="","",IF($W254&lt;&gt;"OK",1,0))</f>
        <v/>
      </c>
      <c r="AB254" s="11" t="str">
        <f aca="false">IF($A254="","",IF($V254&lt;0,1,0))</f>
        <v/>
      </c>
      <c r="AC254" s="43" t="str">
        <f aca="false">IF($A254="","",MAX(0,$AC253 + N($O254)))</f>
        <v/>
      </c>
      <c r="AD254" s="44" t="str">
        <f aca="false">IF($A254="","",MAX(0,$AD253 + IF(N($O254)&gt;0,$M254,0) - IF(N($O254)&lt;0,MIN($AD253 + IF(N($O254)&gt;0,$M254,0),(-N($O254))*IF(($AC253+MAX(N($O254),0))&gt;0,($AD253 + IF(N($O254)&gt;0,$M254,0))/($AC253+MAX(N($O254),0)),0)),0)))</f>
        <v/>
      </c>
      <c r="AE254" s="45" t="str">
        <f aca="false">IF($A254="","",IF($AC254&gt;0,$AD254/$AC254,""))</f>
        <v/>
      </c>
    </row>
    <row r="255" customFormat="false" ht="15" hidden="false" customHeight="true" outlineLevel="0" collapsed="false">
      <c r="A255" s="46"/>
      <c r="B255" s="47"/>
      <c r="C255" s="47"/>
      <c r="D255" s="47"/>
      <c r="E255" s="47"/>
      <c r="F255" s="47"/>
      <c r="G255" s="48"/>
      <c r="H255" s="48"/>
      <c r="I255" s="48"/>
      <c r="J255" s="49" t="str">
        <f aca="false">IF($A255="","",Controls!$C$12 + SUMIFS('Capital Ledger'!$C$6:$C$405,'Capital Ledger'!$A$6:$A$405,"&lt;="&amp;$A255) + SUM($T$6:T254) - SUM($L$6:L254))</f>
        <v/>
      </c>
      <c r="K255" s="49" t="str">
        <f aca="false">IF($A255="","",MIN($J255,IF(OR($F255="Confirmed bottom",$F255="Major bottom"),Controls!$C$13,IF($F255="RADAR bottom",IF(Controls!$C$16="Yes",Controls!$C$14,0),IF($F255="Weekly boost",Controls!$C$15,0)))))</f>
        <v/>
      </c>
      <c r="L255" s="48"/>
      <c r="M255" s="49" t="str">
        <f aca="false">IF($A255="","",MAX(0,$G255)+MAX(0,$L255))</f>
        <v/>
      </c>
      <c r="N255" s="48"/>
      <c r="O255" s="50"/>
      <c r="P255" s="49" t="str">
        <f aca="false">IF($A255="","",$N255*Controls!$C$21)</f>
        <v/>
      </c>
      <c r="Q255" s="49" t="str">
        <f aca="false">IF($A255="","",$N255*Controls!$C$22)</f>
        <v/>
      </c>
      <c r="R255" s="49" t="str">
        <f aca="false">IF($A255="","",$N255*Controls!$C$23)</f>
        <v/>
      </c>
      <c r="S255" s="48"/>
      <c r="T255" s="48"/>
      <c r="U255" s="48"/>
      <c r="V255" s="49" t="str">
        <f aca="false">IF($A255="","",$J255-$L255+$T255)</f>
        <v/>
      </c>
      <c r="W255" s="51" t="str">
        <f aca="false">IF($A255="","",IF(ABS($G255-($H255+$I255))&lt;0.01,"OK","Check"))</f>
        <v/>
      </c>
      <c r="X255" s="52"/>
      <c r="Y255" s="11" t="str">
        <f aca="false">IF($A255="","",IF($L255&gt;$K255,1,0))</f>
        <v/>
      </c>
      <c r="Z255" s="11" t="str">
        <f aca="false">IF($A255="","",IF($N255&gt;0,IF(ABS($N255-($S255+$T255+$U255))&gt;0.01,1,0),0))</f>
        <v/>
      </c>
      <c r="AA255" s="11" t="str">
        <f aca="false">IF($A255="","",IF($W255&lt;&gt;"OK",1,0))</f>
        <v/>
      </c>
      <c r="AB255" s="11" t="str">
        <f aca="false">IF($A255="","",IF($V255&lt;0,1,0))</f>
        <v/>
      </c>
      <c r="AC255" s="43" t="str">
        <f aca="false">IF($A255="","",MAX(0,$AC254 + N($O255)))</f>
        <v/>
      </c>
      <c r="AD255" s="44" t="str">
        <f aca="false">IF($A255="","",MAX(0,$AD254 + IF(N($O255)&gt;0,$M255,0) - IF(N($O255)&lt;0,MIN($AD254 + IF(N($O255)&gt;0,$M255,0),(-N($O255))*IF(($AC254+MAX(N($O255),0))&gt;0,($AD254 + IF(N($O255)&gt;0,$M255,0))/($AC254+MAX(N($O255),0)),0)),0)))</f>
        <v/>
      </c>
      <c r="AE255" s="45" t="str">
        <f aca="false">IF($A255="","",IF($AC255&gt;0,$AD255/$AC255,""))</f>
        <v/>
      </c>
    </row>
    <row r="256" customFormat="false" ht="15" hidden="false" customHeight="true" outlineLevel="0" collapsed="false">
      <c r="A256" s="36"/>
      <c r="B256" s="37"/>
      <c r="C256" s="37"/>
      <c r="D256" s="37"/>
      <c r="E256" s="37"/>
      <c r="F256" s="37"/>
      <c r="G256" s="38"/>
      <c r="H256" s="38"/>
      <c r="I256" s="38"/>
      <c r="J256" s="39" t="str">
        <f aca="false">IF($A256="","",Controls!$C$12 + SUMIFS('Capital Ledger'!$C$6:$C$405,'Capital Ledger'!$A$6:$A$405,"&lt;="&amp;$A256) + SUM($T$6:T255) - SUM($L$6:L255))</f>
        <v/>
      </c>
      <c r="K256" s="39" t="str">
        <f aca="false">IF($A256="","",MIN($J256,IF(OR($F256="Confirmed bottom",$F256="Major bottom"),Controls!$C$13,IF($F256="RADAR bottom",IF(Controls!$C$16="Yes",Controls!$C$14,0),IF($F256="Weekly boost",Controls!$C$15,0)))))</f>
        <v/>
      </c>
      <c r="L256" s="38"/>
      <c r="M256" s="39" t="str">
        <f aca="false">IF($A256="","",MAX(0,$G256)+MAX(0,$L256))</f>
        <v/>
      </c>
      <c r="N256" s="38"/>
      <c r="O256" s="40"/>
      <c r="P256" s="39" t="str">
        <f aca="false">IF($A256="","",$N256*Controls!$C$21)</f>
        <v/>
      </c>
      <c r="Q256" s="39" t="str">
        <f aca="false">IF($A256="","",$N256*Controls!$C$22)</f>
        <v/>
      </c>
      <c r="R256" s="39" t="str">
        <f aca="false">IF($A256="","",$N256*Controls!$C$23)</f>
        <v/>
      </c>
      <c r="S256" s="38"/>
      <c r="T256" s="38"/>
      <c r="U256" s="38"/>
      <c r="V256" s="39" t="str">
        <f aca="false">IF($A256="","",$J256-$L256+$T256)</f>
        <v/>
      </c>
      <c r="W256" s="41" t="str">
        <f aca="false">IF($A256="","",IF(ABS($G256-($H256+$I256))&lt;0.01,"OK","Check"))</f>
        <v/>
      </c>
      <c r="X256" s="42"/>
      <c r="Y256" s="11" t="str">
        <f aca="false">IF($A256="","",IF($L256&gt;$K256,1,0))</f>
        <v/>
      </c>
      <c r="Z256" s="11" t="str">
        <f aca="false">IF($A256="","",IF($N256&gt;0,IF(ABS($N256-($S256+$T256+$U256))&gt;0.01,1,0),0))</f>
        <v/>
      </c>
      <c r="AA256" s="11" t="str">
        <f aca="false">IF($A256="","",IF($W256&lt;&gt;"OK",1,0))</f>
        <v/>
      </c>
      <c r="AB256" s="11" t="str">
        <f aca="false">IF($A256="","",IF($V256&lt;0,1,0))</f>
        <v/>
      </c>
      <c r="AC256" s="43" t="str">
        <f aca="false">IF($A256="","",MAX(0,$AC255 + N($O256)))</f>
        <v/>
      </c>
      <c r="AD256" s="44" t="str">
        <f aca="false">IF($A256="","",MAX(0,$AD255 + IF(N($O256)&gt;0,$M256,0) - IF(N($O256)&lt;0,MIN($AD255 + IF(N($O256)&gt;0,$M256,0),(-N($O256))*IF(($AC255+MAX(N($O256),0))&gt;0,($AD255 + IF(N($O256)&gt;0,$M256,0))/($AC255+MAX(N($O256),0)),0)),0)))</f>
        <v/>
      </c>
      <c r="AE256" s="45" t="str">
        <f aca="false">IF($A256="","",IF($AC256&gt;0,$AD256/$AC256,""))</f>
        <v/>
      </c>
    </row>
    <row r="257" customFormat="false" ht="15" hidden="false" customHeight="true" outlineLevel="0" collapsed="false">
      <c r="A257" s="46"/>
      <c r="B257" s="47"/>
      <c r="C257" s="47"/>
      <c r="D257" s="47"/>
      <c r="E257" s="47"/>
      <c r="F257" s="47"/>
      <c r="G257" s="48"/>
      <c r="H257" s="48"/>
      <c r="I257" s="48"/>
      <c r="J257" s="49" t="str">
        <f aca="false">IF($A257="","",Controls!$C$12 + SUMIFS('Capital Ledger'!$C$6:$C$405,'Capital Ledger'!$A$6:$A$405,"&lt;="&amp;$A257) + SUM($T$6:T256) - SUM($L$6:L256))</f>
        <v/>
      </c>
      <c r="K257" s="49" t="str">
        <f aca="false">IF($A257="","",MIN($J257,IF(OR($F257="Confirmed bottom",$F257="Major bottom"),Controls!$C$13,IF($F257="RADAR bottom",IF(Controls!$C$16="Yes",Controls!$C$14,0),IF($F257="Weekly boost",Controls!$C$15,0)))))</f>
        <v/>
      </c>
      <c r="L257" s="48"/>
      <c r="M257" s="49" t="str">
        <f aca="false">IF($A257="","",MAX(0,$G257)+MAX(0,$L257))</f>
        <v/>
      </c>
      <c r="N257" s="48"/>
      <c r="O257" s="50"/>
      <c r="P257" s="49" t="str">
        <f aca="false">IF($A257="","",$N257*Controls!$C$21)</f>
        <v/>
      </c>
      <c r="Q257" s="49" t="str">
        <f aca="false">IF($A257="","",$N257*Controls!$C$22)</f>
        <v/>
      </c>
      <c r="R257" s="49" t="str">
        <f aca="false">IF($A257="","",$N257*Controls!$C$23)</f>
        <v/>
      </c>
      <c r="S257" s="48"/>
      <c r="T257" s="48"/>
      <c r="U257" s="48"/>
      <c r="V257" s="49" t="str">
        <f aca="false">IF($A257="","",$J257-$L257+$T257)</f>
        <v/>
      </c>
      <c r="W257" s="51" t="str">
        <f aca="false">IF($A257="","",IF(ABS($G257-($H257+$I257))&lt;0.01,"OK","Check"))</f>
        <v/>
      </c>
      <c r="X257" s="52"/>
      <c r="Y257" s="11" t="str">
        <f aca="false">IF($A257="","",IF($L257&gt;$K257,1,0))</f>
        <v/>
      </c>
      <c r="Z257" s="11" t="str">
        <f aca="false">IF($A257="","",IF($N257&gt;0,IF(ABS($N257-($S257+$T257+$U257))&gt;0.01,1,0),0))</f>
        <v/>
      </c>
      <c r="AA257" s="11" t="str">
        <f aca="false">IF($A257="","",IF($W257&lt;&gt;"OK",1,0))</f>
        <v/>
      </c>
      <c r="AB257" s="11" t="str">
        <f aca="false">IF($A257="","",IF($V257&lt;0,1,0))</f>
        <v/>
      </c>
      <c r="AC257" s="43" t="str">
        <f aca="false">IF($A257="","",MAX(0,$AC256 + N($O257)))</f>
        <v/>
      </c>
      <c r="AD257" s="44" t="str">
        <f aca="false">IF($A257="","",MAX(0,$AD256 + IF(N($O257)&gt;0,$M257,0) - IF(N($O257)&lt;0,MIN($AD256 + IF(N($O257)&gt;0,$M257,0),(-N($O257))*IF(($AC256+MAX(N($O257),0))&gt;0,($AD256 + IF(N($O257)&gt;0,$M257,0))/($AC256+MAX(N($O257),0)),0)),0)))</f>
        <v/>
      </c>
      <c r="AE257" s="45" t="str">
        <f aca="false">IF($A257="","",IF($AC257&gt;0,$AD257/$AC257,""))</f>
        <v/>
      </c>
    </row>
    <row r="258" customFormat="false" ht="15" hidden="false" customHeight="true" outlineLevel="0" collapsed="false">
      <c r="A258" s="36"/>
      <c r="B258" s="37"/>
      <c r="C258" s="37"/>
      <c r="D258" s="37"/>
      <c r="E258" s="37"/>
      <c r="F258" s="37"/>
      <c r="G258" s="38"/>
      <c r="H258" s="38"/>
      <c r="I258" s="38"/>
      <c r="J258" s="39" t="str">
        <f aca="false">IF($A258="","",Controls!$C$12 + SUMIFS('Capital Ledger'!$C$6:$C$405,'Capital Ledger'!$A$6:$A$405,"&lt;="&amp;$A258) + SUM($T$6:T257) - SUM($L$6:L257))</f>
        <v/>
      </c>
      <c r="K258" s="39" t="str">
        <f aca="false">IF($A258="","",MIN($J258,IF(OR($F258="Confirmed bottom",$F258="Major bottom"),Controls!$C$13,IF($F258="RADAR bottom",IF(Controls!$C$16="Yes",Controls!$C$14,0),IF($F258="Weekly boost",Controls!$C$15,0)))))</f>
        <v/>
      </c>
      <c r="L258" s="38"/>
      <c r="M258" s="39" t="str">
        <f aca="false">IF($A258="","",MAX(0,$G258)+MAX(0,$L258))</f>
        <v/>
      </c>
      <c r="N258" s="38"/>
      <c r="O258" s="40"/>
      <c r="P258" s="39" t="str">
        <f aca="false">IF($A258="","",$N258*Controls!$C$21)</f>
        <v/>
      </c>
      <c r="Q258" s="39" t="str">
        <f aca="false">IF($A258="","",$N258*Controls!$C$22)</f>
        <v/>
      </c>
      <c r="R258" s="39" t="str">
        <f aca="false">IF($A258="","",$N258*Controls!$C$23)</f>
        <v/>
      </c>
      <c r="S258" s="38"/>
      <c r="T258" s="38"/>
      <c r="U258" s="38"/>
      <c r="V258" s="39" t="str">
        <f aca="false">IF($A258="","",$J258-$L258+$T258)</f>
        <v/>
      </c>
      <c r="W258" s="41" t="str">
        <f aca="false">IF($A258="","",IF(ABS($G258-($H258+$I258))&lt;0.01,"OK","Check"))</f>
        <v/>
      </c>
      <c r="X258" s="42"/>
      <c r="Y258" s="11" t="str">
        <f aca="false">IF($A258="","",IF($L258&gt;$K258,1,0))</f>
        <v/>
      </c>
      <c r="Z258" s="11" t="str">
        <f aca="false">IF($A258="","",IF($N258&gt;0,IF(ABS($N258-($S258+$T258+$U258))&gt;0.01,1,0),0))</f>
        <v/>
      </c>
      <c r="AA258" s="11" t="str">
        <f aca="false">IF($A258="","",IF($W258&lt;&gt;"OK",1,0))</f>
        <v/>
      </c>
      <c r="AB258" s="11" t="str">
        <f aca="false">IF($A258="","",IF($V258&lt;0,1,0))</f>
        <v/>
      </c>
      <c r="AC258" s="43" t="str">
        <f aca="false">IF($A258="","",MAX(0,$AC257 + N($O258)))</f>
        <v/>
      </c>
      <c r="AD258" s="44" t="str">
        <f aca="false">IF($A258="","",MAX(0,$AD257 + IF(N($O258)&gt;0,$M258,0) - IF(N($O258)&lt;0,MIN($AD257 + IF(N($O258)&gt;0,$M258,0),(-N($O258))*IF(($AC257+MAX(N($O258),0))&gt;0,($AD257 + IF(N($O258)&gt;0,$M258,0))/($AC257+MAX(N($O258),0)),0)),0)))</f>
        <v/>
      </c>
      <c r="AE258" s="45" t="str">
        <f aca="false">IF($A258="","",IF($AC258&gt;0,$AD258/$AC258,""))</f>
        <v/>
      </c>
    </row>
    <row r="259" customFormat="false" ht="15" hidden="false" customHeight="true" outlineLevel="0" collapsed="false">
      <c r="A259" s="46"/>
      <c r="B259" s="47"/>
      <c r="C259" s="47"/>
      <c r="D259" s="47"/>
      <c r="E259" s="47"/>
      <c r="F259" s="47"/>
      <c r="G259" s="48"/>
      <c r="H259" s="48"/>
      <c r="I259" s="48"/>
      <c r="J259" s="49" t="str">
        <f aca="false">IF($A259="","",Controls!$C$12 + SUMIFS('Capital Ledger'!$C$6:$C$405,'Capital Ledger'!$A$6:$A$405,"&lt;="&amp;$A259) + SUM($T$6:T258) - SUM($L$6:L258))</f>
        <v/>
      </c>
      <c r="K259" s="49" t="str">
        <f aca="false">IF($A259="","",MIN($J259,IF(OR($F259="Confirmed bottom",$F259="Major bottom"),Controls!$C$13,IF($F259="RADAR bottom",IF(Controls!$C$16="Yes",Controls!$C$14,0),IF($F259="Weekly boost",Controls!$C$15,0)))))</f>
        <v/>
      </c>
      <c r="L259" s="48"/>
      <c r="M259" s="49" t="str">
        <f aca="false">IF($A259="","",MAX(0,$G259)+MAX(0,$L259))</f>
        <v/>
      </c>
      <c r="N259" s="48"/>
      <c r="O259" s="50"/>
      <c r="P259" s="49" t="str">
        <f aca="false">IF($A259="","",$N259*Controls!$C$21)</f>
        <v/>
      </c>
      <c r="Q259" s="49" t="str">
        <f aca="false">IF($A259="","",$N259*Controls!$C$22)</f>
        <v/>
      </c>
      <c r="R259" s="49" t="str">
        <f aca="false">IF($A259="","",$N259*Controls!$C$23)</f>
        <v/>
      </c>
      <c r="S259" s="48"/>
      <c r="T259" s="48"/>
      <c r="U259" s="48"/>
      <c r="V259" s="49" t="str">
        <f aca="false">IF($A259="","",$J259-$L259+$T259)</f>
        <v/>
      </c>
      <c r="W259" s="51" t="str">
        <f aca="false">IF($A259="","",IF(ABS($G259-($H259+$I259))&lt;0.01,"OK","Check"))</f>
        <v/>
      </c>
      <c r="X259" s="52"/>
      <c r="Y259" s="11" t="str">
        <f aca="false">IF($A259="","",IF($L259&gt;$K259,1,0))</f>
        <v/>
      </c>
      <c r="Z259" s="11" t="str">
        <f aca="false">IF($A259="","",IF($N259&gt;0,IF(ABS($N259-($S259+$T259+$U259))&gt;0.01,1,0),0))</f>
        <v/>
      </c>
      <c r="AA259" s="11" t="str">
        <f aca="false">IF($A259="","",IF($W259&lt;&gt;"OK",1,0))</f>
        <v/>
      </c>
      <c r="AB259" s="11" t="str">
        <f aca="false">IF($A259="","",IF($V259&lt;0,1,0))</f>
        <v/>
      </c>
      <c r="AC259" s="43" t="str">
        <f aca="false">IF($A259="","",MAX(0,$AC258 + N($O259)))</f>
        <v/>
      </c>
      <c r="AD259" s="44" t="str">
        <f aca="false">IF($A259="","",MAX(0,$AD258 + IF(N($O259)&gt;0,$M259,0) - IF(N($O259)&lt;0,MIN($AD258 + IF(N($O259)&gt;0,$M259,0),(-N($O259))*IF(($AC258+MAX(N($O259),0))&gt;0,($AD258 + IF(N($O259)&gt;0,$M259,0))/($AC258+MAX(N($O259),0)),0)),0)))</f>
        <v/>
      </c>
      <c r="AE259" s="45" t="str">
        <f aca="false">IF($A259="","",IF($AC259&gt;0,$AD259/$AC259,""))</f>
        <v/>
      </c>
    </row>
    <row r="260" customFormat="false" ht="15" hidden="false" customHeight="true" outlineLevel="0" collapsed="false">
      <c r="A260" s="36"/>
      <c r="B260" s="37"/>
      <c r="C260" s="37"/>
      <c r="D260" s="37"/>
      <c r="E260" s="37"/>
      <c r="F260" s="37"/>
      <c r="G260" s="38"/>
      <c r="H260" s="38"/>
      <c r="I260" s="38"/>
      <c r="J260" s="39" t="str">
        <f aca="false">IF($A260="","",Controls!$C$12 + SUMIFS('Capital Ledger'!$C$6:$C$405,'Capital Ledger'!$A$6:$A$405,"&lt;="&amp;$A260) + SUM($T$6:T259) - SUM($L$6:L259))</f>
        <v/>
      </c>
      <c r="K260" s="39" t="str">
        <f aca="false">IF($A260="","",MIN($J260,IF(OR($F260="Confirmed bottom",$F260="Major bottom"),Controls!$C$13,IF($F260="RADAR bottom",IF(Controls!$C$16="Yes",Controls!$C$14,0),IF($F260="Weekly boost",Controls!$C$15,0)))))</f>
        <v/>
      </c>
      <c r="L260" s="38"/>
      <c r="M260" s="39" t="str">
        <f aca="false">IF($A260="","",MAX(0,$G260)+MAX(0,$L260))</f>
        <v/>
      </c>
      <c r="N260" s="38"/>
      <c r="O260" s="40"/>
      <c r="P260" s="39" t="str">
        <f aca="false">IF($A260="","",$N260*Controls!$C$21)</f>
        <v/>
      </c>
      <c r="Q260" s="39" t="str">
        <f aca="false">IF($A260="","",$N260*Controls!$C$22)</f>
        <v/>
      </c>
      <c r="R260" s="39" t="str">
        <f aca="false">IF($A260="","",$N260*Controls!$C$23)</f>
        <v/>
      </c>
      <c r="S260" s="38"/>
      <c r="T260" s="38"/>
      <c r="U260" s="38"/>
      <c r="V260" s="39" t="str">
        <f aca="false">IF($A260="","",$J260-$L260+$T260)</f>
        <v/>
      </c>
      <c r="W260" s="41" t="str">
        <f aca="false">IF($A260="","",IF(ABS($G260-($H260+$I260))&lt;0.01,"OK","Check"))</f>
        <v/>
      </c>
      <c r="X260" s="42"/>
      <c r="Y260" s="11" t="str">
        <f aca="false">IF($A260="","",IF($L260&gt;$K260,1,0))</f>
        <v/>
      </c>
      <c r="Z260" s="11" t="str">
        <f aca="false">IF($A260="","",IF($N260&gt;0,IF(ABS($N260-($S260+$T260+$U260))&gt;0.01,1,0),0))</f>
        <v/>
      </c>
      <c r="AA260" s="11" t="str">
        <f aca="false">IF($A260="","",IF($W260&lt;&gt;"OK",1,0))</f>
        <v/>
      </c>
      <c r="AB260" s="11" t="str">
        <f aca="false">IF($A260="","",IF($V260&lt;0,1,0))</f>
        <v/>
      </c>
      <c r="AC260" s="43" t="str">
        <f aca="false">IF($A260="","",MAX(0,$AC259 + N($O260)))</f>
        <v/>
      </c>
      <c r="AD260" s="44" t="str">
        <f aca="false">IF($A260="","",MAX(0,$AD259 + IF(N($O260)&gt;0,$M260,0) - IF(N($O260)&lt;0,MIN($AD259 + IF(N($O260)&gt;0,$M260,0),(-N($O260))*IF(($AC259+MAX(N($O260),0))&gt;0,($AD259 + IF(N($O260)&gt;0,$M260,0))/($AC259+MAX(N($O260),0)),0)),0)))</f>
        <v/>
      </c>
      <c r="AE260" s="45" t="str">
        <f aca="false">IF($A260="","",IF($AC260&gt;0,$AD260/$AC260,""))</f>
        <v/>
      </c>
    </row>
    <row r="261" customFormat="false" ht="15" hidden="false" customHeight="true" outlineLevel="0" collapsed="false">
      <c r="A261" s="46"/>
      <c r="B261" s="47"/>
      <c r="C261" s="47"/>
      <c r="D261" s="47"/>
      <c r="E261" s="47"/>
      <c r="F261" s="47"/>
      <c r="G261" s="48"/>
      <c r="H261" s="48"/>
      <c r="I261" s="48"/>
      <c r="J261" s="49" t="str">
        <f aca="false">IF($A261="","",Controls!$C$12 + SUMIFS('Capital Ledger'!$C$6:$C$405,'Capital Ledger'!$A$6:$A$405,"&lt;="&amp;$A261) + SUM($T$6:T260) - SUM($L$6:L260))</f>
        <v/>
      </c>
      <c r="K261" s="49" t="str">
        <f aca="false">IF($A261="","",MIN($J261,IF(OR($F261="Confirmed bottom",$F261="Major bottom"),Controls!$C$13,IF($F261="RADAR bottom",IF(Controls!$C$16="Yes",Controls!$C$14,0),IF($F261="Weekly boost",Controls!$C$15,0)))))</f>
        <v/>
      </c>
      <c r="L261" s="48"/>
      <c r="M261" s="49" t="str">
        <f aca="false">IF($A261="","",MAX(0,$G261)+MAX(0,$L261))</f>
        <v/>
      </c>
      <c r="N261" s="48"/>
      <c r="O261" s="50"/>
      <c r="P261" s="49" t="str">
        <f aca="false">IF($A261="","",$N261*Controls!$C$21)</f>
        <v/>
      </c>
      <c r="Q261" s="49" t="str">
        <f aca="false">IF($A261="","",$N261*Controls!$C$22)</f>
        <v/>
      </c>
      <c r="R261" s="49" t="str">
        <f aca="false">IF($A261="","",$N261*Controls!$C$23)</f>
        <v/>
      </c>
      <c r="S261" s="48"/>
      <c r="T261" s="48"/>
      <c r="U261" s="48"/>
      <c r="V261" s="49" t="str">
        <f aca="false">IF($A261="","",$J261-$L261+$T261)</f>
        <v/>
      </c>
      <c r="W261" s="51" t="str">
        <f aca="false">IF($A261="","",IF(ABS($G261-($H261+$I261))&lt;0.01,"OK","Check"))</f>
        <v/>
      </c>
      <c r="X261" s="52"/>
      <c r="Y261" s="11" t="str">
        <f aca="false">IF($A261="","",IF($L261&gt;$K261,1,0))</f>
        <v/>
      </c>
      <c r="Z261" s="11" t="str">
        <f aca="false">IF($A261="","",IF($N261&gt;0,IF(ABS($N261-($S261+$T261+$U261))&gt;0.01,1,0),0))</f>
        <v/>
      </c>
      <c r="AA261" s="11" t="str">
        <f aca="false">IF($A261="","",IF($W261&lt;&gt;"OK",1,0))</f>
        <v/>
      </c>
      <c r="AB261" s="11" t="str">
        <f aca="false">IF($A261="","",IF($V261&lt;0,1,0))</f>
        <v/>
      </c>
      <c r="AC261" s="43" t="str">
        <f aca="false">IF($A261="","",MAX(0,$AC260 + N($O261)))</f>
        <v/>
      </c>
      <c r="AD261" s="44" t="str">
        <f aca="false">IF($A261="","",MAX(0,$AD260 + IF(N($O261)&gt;0,$M261,0) - IF(N($O261)&lt;0,MIN($AD260 + IF(N($O261)&gt;0,$M261,0),(-N($O261))*IF(($AC260+MAX(N($O261),0))&gt;0,($AD260 + IF(N($O261)&gt;0,$M261,0))/($AC260+MAX(N($O261),0)),0)),0)))</f>
        <v/>
      </c>
      <c r="AE261" s="45" t="str">
        <f aca="false">IF($A261="","",IF($AC261&gt;0,$AD261/$AC261,""))</f>
        <v/>
      </c>
    </row>
    <row r="262" customFormat="false" ht="15" hidden="false" customHeight="true" outlineLevel="0" collapsed="false">
      <c r="A262" s="36"/>
      <c r="B262" s="37"/>
      <c r="C262" s="37"/>
      <c r="D262" s="37"/>
      <c r="E262" s="37"/>
      <c r="F262" s="37"/>
      <c r="G262" s="38"/>
      <c r="H262" s="38"/>
      <c r="I262" s="38"/>
      <c r="J262" s="39" t="str">
        <f aca="false">IF($A262="","",Controls!$C$12 + SUMIFS('Capital Ledger'!$C$6:$C$405,'Capital Ledger'!$A$6:$A$405,"&lt;="&amp;$A262) + SUM($T$6:T261) - SUM($L$6:L261))</f>
        <v/>
      </c>
      <c r="K262" s="39" t="str">
        <f aca="false">IF($A262="","",MIN($J262,IF(OR($F262="Confirmed bottom",$F262="Major bottom"),Controls!$C$13,IF($F262="RADAR bottom",IF(Controls!$C$16="Yes",Controls!$C$14,0),IF($F262="Weekly boost",Controls!$C$15,0)))))</f>
        <v/>
      </c>
      <c r="L262" s="38"/>
      <c r="M262" s="39" t="str">
        <f aca="false">IF($A262="","",MAX(0,$G262)+MAX(0,$L262))</f>
        <v/>
      </c>
      <c r="N262" s="38"/>
      <c r="O262" s="40"/>
      <c r="P262" s="39" t="str">
        <f aca="false">IF($A262="","",$N262*Controls!$C$21)</f>
        <v/>
      </c>
      <c r="Q262" s="39" t="str">
        <f aca="false">IF($A262="","",$N262*Controls!$C$22)</f>
        <v/>
      </c>
      <c r="R262" s="39" t="str">
        <f aca="false">IF($A262="","",$N262*Controls!$C$23)</f>
        <v/>
      </c>
      <c r="S262" s="38"/>
      <c r="T262" s="38"/>
      <c r="U262" s="38"/>
      <c r="V262" s="39" t="str">
        <f aca="false">IF($A262="","",$J262-$L262+$T262)</f>
        <v/>
      </c>
      <c r="W262" s="41" t="str">
        <f aca="false">IF($A262="","",IF(ABS($G262-($H262+$I262))&lt;0.01,"OK","Check"))</f>
        <v/>
      </c>
      <c r="X262" s="42"/>
      <c r="Y262" s="11" t="str">
        <f aca="false">IF($A262="","",IF($L262&gt;$K262,1,0))</f>
        <v/>
      </c>
      <c r="Z262" s="11" t="str">
        <f aca="false">IF($A262="","",IF($N262&gt;0,IF(ABS($N262-($S262+$T262+$U262))&gt;0.01,1,0),0))</f>
        <v/>
      </c>
      <c r="AA262" s="11" t="str">
        <f aca="false">IF($A262="","",IF($W262&lt;&gt;"OK",1,0))</f>
        <v/>
      </c>
      <c r="AB262" s="11" t="str">
        <f aca="false">IF($A262="","",IF($V262&lt;0,1,0))</f>
        <v/>
      </c>
      <c r="AC262" s="43" t="str">
        <f aca="false">IF($A262="","",MAX(0,$AC261 + N($O262)))</f>
        <v/>
      </c>
      <c r="AD262" s="44" t="str">
        <f aca="false">IF($A262="","",MAX(0,$AD261 + IF(N($O262)&gt;0,$M262,0) - IF(N($O262)&lt;0,MIN($AD261 + IF(N($O262)&gt;0,$M262,0),(-N($O262))*IF(($AC261+MAX(N($O262),0))&gt;0,($AD261 + IF(N($O262)&gt;0,$M262,0))/($AC261+MAX(N($O262),0)),0)),0)))</f>
        <v/>
      </c>
      <c r="AE262" s="45" t="str">
        <f aca="false">IF($A262="","",IF($AC262&gt;0,$AD262/$AC262,""))</f>
        <v/>
      </c>
    </row>
    <row r="263" customFormat="false" ht="15" hidden="false" customHeight="true" outlineLevel="0" collapsed="false">
      <c r="A263" s="46"/>
      <c r="B263" s="47"/>
      <c r="C263" s="47"/>
      <c r="D263" s="47"/>
      <c r="E263" s="47"/>
      <c r="F263" s="47"/>
      <c r="G263" s="48"/>
      <c r="H263" s="48"/>
      <c r="I263" s="48"/>
      <c r="J263" s="49" t="str">
        <f aca="false">IF($A263="","",Controls!$C$12 + SUMIFS('Capital Ledger'!$C$6:$C$405,'Capital Ledger'!$A$6:$A$405,"&lt;="&amp;$A263) + SUM($T$6:T262) - SUM($L$6:L262))</f>
        <v/>
      </c>
      <c r="K263" s="49" t="str">
        <f aca="false">IF($A263="","",MIN($J263,IF(OR($F263="Confirmed bottom",$F263="Major bottom"),Controls!$C$13,IF($F263="RADAR bottom",IF(Controls!$C$16="Yes",Controls!$C$14,0),IF($F263="Weekly boost",Controls!$C$15,0)))))</f>
        <v/>
      </c>
      <c r="L263" s="48"/>
      <c r="M263" s="49" t="str">
        <f aca="false">IF($A263="","",MAX(0,$G263)+MAX(0,$L263))</f>
        <v/>
      </c>
      <c r="N263" s="48"/>
      <c r="O263" s="50"/>
      <c r="P263" s="49" t="str">
        <f aca="false">IF($A263="","",$N263*Controls!$C$21)</f>
        <v/>
      </c>
      <c r="Q263" s="49" t="str">
        <f aca="false">IF($A263="","",$N263*Controls!$C$22)</f>
        <v/>
      </c>
      <c r="R263" s="49" t="str">
        <f aca="false">IF($A263="","",$N263*Controls!$C$23)</f>
        <v/>
      </c>
      <c r="S263" s="48"/>
      <c r="T263" s="48"/>
      <c r="U263" s="48"/>
      <c r="V263" s="49" t="str">
        <f aca="false">IF($A263="","",$J263-$L263+$T263)</f>
        <v/>
      </c>
      <c r="W263" s="51" t="str">
        <f aca="false">IF($A263="","",IF(ABS($G263-($H263+$I263))&lt;0.01,"OK","Check"))</f>
        <v/>
      </c>
      <c r="X263" s="52"/>
      <c r="Y263" s="11" t="str">
        <f aca="false">IF($A263="","",IF($L263&gt;$K263,1,0))</f>
        <v/>
      </c>
      <c r="Z263" s="11" t="str">
        <f aca="false">IF($A263="","",IF($N263&gt;0,IF(ABS($N263-($S263+$T263+$U263))&gt;0.01,1,0),0))</f>
        <v/>
      </c>
      <c r="AA263" s="11" t="str">
        <f aca="false">IF($A263="","",IF($W263&lt;&gt;"OK",1,0))</f>
        <v/>
      </c>
      <c r="AB263" s="11" t="str">
        <f aca="false">IF($A263="","",IF($V263&lt;0,1,0))</f>
        <v/>
      </c>
      <c r="AC263" s="43" t="str">
        <f aca="false">IF($A263="","",MAX(0,$AC262 + N($O263)))</f>
        <v/>
      </c>
      <c r="AD263" s="44" t="str">
        <f aca="false">IF($A263="","",MAX(0,$AD262 + IF(N($O263)&gt;0,$M263,0) - IF(N($O263)&lt;0,MIN($AD262 + IF(N($O263)&gt;0,$M263,0),(-N($O263))*IF(($AC262+MAX(N($O263),0))&gt;0,($AD262 + IF(N($O263)&gt;0,$M263,0))/($AC262+MAX(N($O263),0)),0)),0)))</f>
        <v/>
      </c>
      <c r="AE263" s="45" t="str">
        <f aca="false">IF($A263="","",IF($AC263&gt;0,$AD263/$AC263,""))</f>
        <v/>
      </c>
    </row>
    <row r="264" customFormat="false" ht="15" hidden="false" customHeight="true" outlineLevel="0" collapsed="false">
      <c r="A264" s="36"/>
      <c r="B264" s="37"/>
      <c r="C264" s="37"/>
      <c r="D264" s="37"/>
      <c r="E264" s="37"/>
      <c r="F264" s="37"/>
      <c r="G264" s="38"/>
      <c r="H264" s="38"/>
      <c r="I264" s="38"/>
      <c r="J264" s="39" t="str">
        <f aca="false">IF($A264="","",Controls!$C$12 + SUMIFS('Capital Ledger'!$C$6:$C$405,'Capital Ledger'!$A$6:$A$405,"&lt;="&amp;$A264) + SUM($T$6:T263) - SUM($L$6:L263))</f>
        <v/>
      </c>
      <c r="K264" s="39" t="str">
        <f aca="false">IF($A264="","",MIN($J264,IF(OR($F264="Confirmed bottom",$F264="Major bottom"),Controls!$C$13,IF($F264="RADAR bottom",IF(Controls!$C$16="Yes",Controls!$C$14,0),IF($F264="Weekly boost",Controls!$C$15,0)))))</f>
        <v/>
      </c>
      <c r="L264" s="38"/>
      <c r="M264" s="39" t="str">
        <f aca="false">IF($A264="","",MAX(0,$G264)+MAX(0,$L264))</f>
        <v/>
      </c>
      <c r="N264" s="38"/>
      <c r="O264" s="40"/>
      <c r="P264" s="39" t="str">
        <f aca="false">IF($A264="","",$N264*Controls!$C$21)</f>
        <v/>
      </c>
      <c r="Q264" s="39" t="str">
        <f aca="false">IF($A264="","",$N264*Controls!$C$22)</f>
        <v/>
      </c>
      <c r="R264" s="39" t="str">
        <f aca="false">IF($A264="","",$N264*Controls!$C$23)</f>
        <v/>
      </c>
      <c r="S264" s="38"/>
      <c r="T264" s="38"/>
      <c r="U264" s="38"/>
      <c r="V264" s="39" t="str">
        <f aca="false">IF($A264="","",$J264-$L264+$T264)</f>
        <v/>
      </c>
      <c r="W264" s="41" t="str">
        <f aca="false">IF($A264="","",IF(ABS($G264-($H264+$I264))&lt;0.01,"OK","Check"))</f>
        <v/>
      </c>
      <c r="X264" s="42"/>
      <c r="Y264" s="11" t="str">
        <f aca="false">IF($A264="","",IF($L264&gt;$K264,1,0))</f>
        <v/>
      </c>
      <c r="Z264" s="11" t="str">
        <f aca="false">IF($A264="","",IF($N264&gt;0,IF(ABS($N264-($S264+$T264+$U264))&gt;0.01,1,0),0))</f>
        <v/>
      </c>
      <c r="AA264" s="11" t="str">
        <f aca="false">IF($A264="","",IF($W264&lt;&gt;"OK",1,0))</f>
        <v/>
      </c>
      <c r="AB264" s="11" t="str">
        <f aca="false">IF($A264="","",IF($V264&lt;0,1,0))</f>
        <v/>
      </c>
      <c r="AC264" s="43" t="str">
        <f aca="false">IF($A264="","",MAX(0,$AC263 + N($O264)))</f>
        <v/>
      </c>
      <c r="AD264" s="44" t="str">
        <f aca="false">IF($A264="","",MAX(0,$AD263 + IF(N($O264)&gt;0,$M264,0) - IF(N($O264)&lt;0,MIN($AD263 + IF(N($O264)&gt;0,$M264,0),(-N($O264))*IF(($AC263+MAX(N($O264),0))&gt;0,($AD263 + IF(N($O264)&gt;0,$M264,0))/($AC263+MAX(N($O264),0)),0)),0)))</f>
        <v/>
      </c>
      <c r="AE264" s="45" t="str">
        <f aca="false">IF($A264="","",IF($AC264&gt;0,$AD264/$AC264,""))</f>
        <v/>
      </c>
    </row>
    <row r="265" customFormat="false" ht="15" hidden="false" customHeight="true" outlineLevel="0" collapsed="false">
      <c r="A265" s="46"/>
      <c r="B265" s="47"/>
      <c r="C265" s="47"/>
      <c r="D265" s="47"/>
      <c r="E265" s="47"/>
      <c r="F265" s="47"/>
      <c r="G265" s="48"/>
      <c r="H265" s="48"/>
      <c r="I265" s="48"/>
      <c r="J265" s="49" t="str">
        <f aca="false">IF($A265="","",Controls!$C$12 + SUMIFS('Capital Ledger'!$C$6:$C$405,'Capital Ledger'!$A$6:$A$405,"&lt;="&amp;$A265) + SUM($T$6:T264) - SUM($L$6:L264))</f>
        <v/>
      </c>
      <c r="K265" s="49" t="str">
        <f aca="false">IF($A265="","",MIN($J265,IF(OR($F265="Confirmed bottom",$F265="Major bottom"),Controls!$C$13,IF($F265="RADAR bottom",IF(Controls!$C$16="Yes",Controls!$C$14,0),IF($F265="Weekly boost",Controls!$C$15,0)))))</f>
        <v/>
      </c>
      <c r="L265" s="48"/>
      <c r="M265" s="49" t="str">
        <f aca="false">IF($A265="","",MAX(0,$G265)+MAX(0,$L265))</f>
        <v/>
      </c>
      <c r="N265" s="48"/>
      <c r="O265" s="50"/>
      <c r="P265" s="49" t="str">
        <f aca="false">IF($A265="","",$N265*Controls!$C$21)</f>
        <v/>
      </c>
      <c r="Q265" s="49" t="str">
        <f aca="false">IF($A265="","",$N265*Controls!$C$22)</f>
        <v/>
      </c>
      <c r="R265" s="49" t="str">
        <f aca="false">IF($A265="","",$N265*Controls!$C$23)</f>
        <v/>
      </c>
      <c r="S265" s="48"/>
      <c r="T265" s="48"/>
      <c r="U265" s="48"/>
      <c r="V265" s="49" t="str">
        <f aca="false">IF($A265="","",$J265-$L265+$T265)</f>
        <v/>
      </c>
      <c r="W265" s="51" t="str">
        <f aca="false">IF($A265="","",IF(ABS($G265-($H265+$I265))&lt;0.01,"OK","Check"))</f>
        <v/>
      </c>
      <c r="X265" s="52"/>
      <c r="Y265" s="11" t="str">
        <f aca="false">IF($A265="","",IF($L265&gt;$K265,1,0))</f>
        <v/>
      </c>
      <c r="Z265" s="11" t="str">
        <f aca="false">IF($A265="","",IF($N265&gt;0,IF(ABS($N265-($S265+$T265+$U265))&gt;0.01,1,0),0))</f>
        <v/>
      </c>
      <c r="AA265" s="11" t="str">
        <f aca="false">IF($A265="","",IF($W265&lt;&gt;"OK",1,0))</f>
        <v/>
      </c>
      <c r="AB265" s="11" t="str">
        <f aca="false">IF($A265="","",IF($V265&lt;0,1,0))</f>
        <v/>
      </c>
      <c r="AC265" s="43" t="str">
        <f aca="false">IF($A265="","",MAX(0,$AC264 + N($O265)))</f>
        <v/>
      </c>
      <c r="AD265" s="44" t="str">
        <f aca="false">IF($A265="","",MAX(0,$AD264 + IF(N($O265)&gt;0,$M265,0) - IF(N($O265)&lt;0,MIN($AD264 + IF(N($O265)&gt;0,$M265,0),(-N($O265))*IF(($AC264+MAX(N($O265),0))&gt;0,($AD264 + IF(N($O265)&gt;0,$M265,0))/($AC264+MAX(N($O265),0)),0)),0)))</f>
        <v/>
      </c>
      <c r="AE265" s="45" t="str">
        <f aca="false">IF($A265="","",IF($AC265&gt;0,$AD265/$AC265,""))</f>
        <v/>
      </c>
    </row>
    <row r="266" customFormat="false" ht="15" hidden="false" customHeight="true" outlineLevel="0" collapsed="false">
      <c r="A266" s="36"/>
      <c r="B266" s="37"/>
      <c r="C266" s="37"/>
      <c r="D266" s="37"/>
      <c r="E266" s="37"/>
      <c r="F266" s="37"/>
      <c r="G266" s="38"/>
      <c r="H266" s="38"/>
      <c r="I266" s="38"/>
      <c r="J266" s="39" t="str">
        <f aca="false">IF($A266="","",Controls!$C$12 + SUMIFS('Capital Ledger'!$C$6:$C$405,'Capital Ledger'!$A$6:$A$405,"&lt;="&amp;$A266) + SUM($T$6:T265) - SUM($L$6:L265))</f>
        <v/>
      </c>
      <c r="K266" s="39" t="str">
        <f aca="false">IF($A266="","",MIN($J266,IF(OR($F266="Confirmed bottom",$F266="Major bottom"),Controls!$C$13,IF($F266="RADAR bottom",IF(Controls!$C$16="Yes",Controls!$C$14,0),IF($F266="Weekly boost",Controls!$C$15,0)))))</f>
        <v/>
      </c>
      <c r="L266" s="38"/>
      <c r="M266" s="39" t="str">
        <f aca="false">IF($A266="","",MAX(0,$G266)+MAX(0,$L266))</f>
        <v/>
      </c>
      <c r="N266" s="38"/>
      <c r="O266" s="40"/>
      <c r="P266" s="39" t="str">
        <f aca="false">IF($A266="","",$N266*Controls!$C$21)</f>
        <v/>
      </c>
      <c r="Q266" s="39" t="str">
        <f aca="false">IF($A266="","",$N266*Controls!$C$22)</f>
        <v/>
      </c>
      <c r="R266" s="39" t="str">
        <f aca="false">IF($A266="","",$N266*Controls!$C$23)</f>
        <v/>
      </c>
      <c r="S266" s="38"/>
      <c r="T266" s="38"/>
      <c r="U266" s="38"/>
      <c r="V266" s="39" t="str">
        <f aca="false">IF($A266="","",$J266-$L266+$T266)</f>
        <v/>
      </c>
      <c r="W266" s="41" t="str">
        <f aca="false">IF($A266="","",IF(ABS($G266-($H266+$I266))&lt;0.01,"OK","Check"))</f>
        <v/>
      </c>
      <c r="X266" s="42"/>
      <c r="Y266" s="11" t="str">
        <f aca="false">IF($A266="","",IF($L266&gt;$K266,1,0))</f>
        <v/>
      </c>
      <c r="Z266" s="11" t="str">
        <f aca="false">IF($A266="","",IF($N266&gt;0,IF(ABS($N266-($S266+$T266+$U266))&gt;0.01,1,0),0))</f>
        <v/>
      </c>
      <c r="AA266" s="11" t="str">
        <f aca="false">IF($A266="","",IF($W266&lt;&gt;"OK",1,0))</f>
        <v/>
      </c>
      <c r="AB266" s="11" t="str">
        <f aca="false">IF($A266="","",IF($V266&lt;0,1,0))</f>
        <v/>
      </c>
      <c r="AC266" s="43" t="str">
        <f aca="false">IF($A266="","",MAX(0,$AC265 + N($O266)))</f>
        <v/>
      </c>
      <c r="AD266" s="44" t="str">
        <f aca="false">IF($A266="","",MAX(0,$AD265 + IF(N($O266)&gt;0,$M266,0) - IF(N($O266)&lt;0,MIN($AD265 + IF(N($O266)&gt;0,$M266,0),(-N($O266))*IF(($AC265+MAX(N($O266),0))&gt;0,($AD265 + IF(N($O266)&gt;0,$M266,0))/($AC265+MAX(N($O266),0)),0)),0)))</f>
        <v/>
      </c>
      <c r="AE266" s="45" t="str">
        <f aca="false">IF($A266="","",IF($AC266&gt;0,$AD266/$AC266,""))</f>
        <v/>
      </c>
    </row>
    <row r="267" customFormat="false" ht="15" hidden="false" customHeight="true" outlineLevel="0" collapsed="false">
      <c r="A267" s="46"/>
      <c r="B267" s="47"/>
      <c r="C267" s="47"/>
      <c r="D267" s="47"/>
      <c r="E267" s="47"/>
      <c r="F267" s="47"/>
      <c r="G267" s="48"/>
      <c r="H267" s="48"/>
      <c r="I267" s="48"/>
      <c r="J267" s="49" t="str">
        <f aca="false">IF($A267="","",Controls!$C$12 + SUMIFS('Capital Ledger'!$C$6:$C$405,'Capital Ledger'!$A$6:$A$405,"&lt;="&amp;$A267) + SUM($T$6:T266) - SUM($L$6:L266))</f>
        <v/>
      </c>
      <c r="K267" s="49" t="str">
        <f aca="false">IF($A267="","",MIN($J267,IF(OR($F267="Confirmed bottom",$F267="Major bottom"),Controls!$C$13,IF($F267="RADAR bottom",IF(Controls!$C$16="Yes",Controls!$C$14,0),IF($F267="Weekly boost",Controls!$C$15,0)))))</f>
        <v/>
      </c>
      <c r="L267" s="48"/>
      <c r="M267" s="49" t="str">
        <f aca="false">IF($A267="","",MAX(0,$G267)+MAX(0,$L267))</f>
        <v/>
      </c>
      <c r="N267" s="48"/>
      <c r="O267" s="50"/>
      <c r="P267" s="49" t="str">
        <f aca="false">IF($A267="","",$N267*Controls!$C$21)</f>
        <v/>
      </c>
      <c r="Q267" s="49" t="str">
        <f aca="false">IF($A267="","",$N267*Controls!$C$22)</f>
        <v/>
      </c>
      <c r="R267" s="49" t="str">
        <f aca="false">IF($A267="","",$N267*Controls!$C$23)</f>
        <v/>
      </c>
      <c r="S267" s="48"/>
      <c r="T267" s="48"/>
      <c r="U267" s="48"/>
      <c r="V267" s="49" t="str">
        <f aca="false">IF($A267="","",$J267-$L267+$T267)</f>
        <v/>
      </c>
      <c r="W267" s="51" t="str">
        <f aca="false">IF($A267="","",IF(ABS($G267-($H267+$I267))&lt;0.01,"OK","Check"))</f>
        <v/>
      </c>
      <c r="X267" s="52"/>
      <c r="Y267" s="11" t="str">
        <f aca="false">IF($A267="","",IF($L267&gt;$K267,1,0))</f>
        <v/>
      </c>
      <c r="Z267" s="11" t="str">
        <f aca="false">IF($A267="","",IF($N267&gt;0,IF(ABS($N267-($S267+$T267+$U267))&gt;0.01,1,0),0))</f>
        <v/>
      </c>
      <c r="AA267" s="11" t="str">
        <f aca="false">IF($A267="","",IF($W267&lt;&gt;"OK",1,0))</f>
        <v/>
      </c>
      <c r="AB267" s="11" t="str">
        <f aca="false">IF($A267="","",IF($V267&lt;0,1,0))</f>
        <v/>
      </c>
      <c r="AC267" s="43" t="str">
        <f aca="false">IF($A267="","",MAX(0,$AC266 + N($O267)))</f>
        <v/>
      </c>
      <c r="AD267" s="44" t="str">
        <f aca="false">IF($A267="","",MAX(0,$AD266 + IF(N($O267)&gt;0,$M267,0) - IF(N($O267)&lt;0,MIN($AD266 + IF(N($O267)&gt;0,$M267,0),(-N($O267))*IF(($AC266+MAX(N($O267),0))&gt;0,($AD266 + IF(N($O267)&gt;0,$M267,0))/($AC266+MAX(N($O267),0)),0)),0)))</f>
        <v/>
      </c>
      <c r="AE267" s="45" t="str">
        <f aca="false">IF($A267="","",IF($AC267&gt;0,$AD267/$AC267,""))</f>
        <v/>
      </c>
    </row>
    <row r="268" customFormat="false" ht="15" hidden="false" customHeight="true" outlineLevel="0" collapsed="false">
      <c r="A268" s="36"/>
      <c r="B268" s="37"/>
      <c r="C268" s="37"/>
      <c r="D268" s="37"/>
      <c r="E268" s="37"/>
      <c r="F268" s="37"/>
      <c r="G268" s="38"/>
      <c r="H268" s="38"/>
      <c r="I268" s="38"/>
      <c r="J268" s="39" t="str">
        <f aca="false">IF($A268="","",Controls!$C$12 + SUMIFS('Capital Ledger'!$C$6:$C$405,'Capital Ledger'!$A$6:$A$405,"&lt;="&amp;$A268) + SUM($T$6:T267) - SUM($L$6:L267))</f>
        <v/>
      </c>
      <c r="K268" s="39" t="str">
        <f aca="false">IF($A268="","",MIN($J268,IF(OR($F268="Confirmed bottom",$F268="Major bottom"),Controls!$C$13,IF($F268="RADAR bottom",IF(Controls!$C$16="Yes",Controls!$C$14,0),IF($F268="Weekly boost",Controls!$C$15,0)))))</f>
        <v/>
      </c>
      <c r="L268" s="38"/>
      <c r="M268" s="39" t="str">
        <f aca="false">IF($A268="","",MAX(0,$G268)+MAX(0,$L268))</f>
        <v/>
      </c>
      <c r="N268" s="38"/>
      <c r="O268" s="40"/>
      <c r="P268" s="39" t="str">
        <f aca="false">IF($A268="","",$N268*Controls!$C$21)</f>
        <v/>
      </c>
      <c r="Q268" s="39" t="str">
        <f aca="false">IF($A268="","",$N268*Controls!$C$22)</f>
        <v/>
      </c>
      <c r="R268" s="39" t="str">
        <f aca="false">IF($A268="","",$N268*Controls!$C$23)</f>
        <v/>
      </c>
      <c r="S268" s="38"/>
      <c r="T268" s="38"/>
      <c r="U268" s="38"/>
      <c r="V268" s="39" t="str">
        <f aca="false">IF($A268="","",$J268-$L268+$T268)</f>
        <v/>
      </c>
      <c r="W268" s="41" t="str">
        <f aca="false">IF($A268="","",IF(ABS($G268-($H268+$I268))&lt;0.01,"OK","Check"))</f>
        <v/>
      </c>
      <c r="X268" s="42"/>
      <c r="Y268" s="11" t="str">
        <f aca="false">IF($A268="","",IF($L268&gt;$K268,1,0))</f>
        <v/>
      </c>
      <c r="Z268" s="11" t="str">
        <f aca="false">IF($A268="","",IF($N268&gt;0,IF(ABS($N268-($S268+$T268+$U268))&gt;0.01,1,0),0))</f>
        <v/>
      </c>
      <c r="AA268" s="11" t="str">
        <f aca="false">IF($A268="","",IF($W268&lt;&gt;"OK",1,0))</f>
        <v/>
      </c>
      <c r="AB268" s="11" t="str">
        <f aca="false">IF($A268="","",IF($V268&lt;0,1,0))</f>
        <v/>
      </c>
      <c r="AC268" s="43" t="str">
        <f aca="false">IF($A268="","",MAX(0,$AC267 + N($O268)))</f>
        <v/>
      </c>
      <c r="AD268" s="44" t="str">
        <f aca="false">IF($A268="","",MAX(0,$AD267 + IF(N($O268)&gt;0,$M268,0) - IF(N($O268)&lt;0,MIN($AD267 + IF(N($O268)&gt;0,$M268,0),(-N($O268))*IF(($AC267+MAX(N($O268),0))&gt;0,($AD267 + IF(N($O268)&gt;0,$M268,0))/($AC267+MAX(N($O268),0)),0)),0)))</f>
        <v/>
      </c>
      <c r="AE268" s="45" t="str">
        <f aca="false">IF($A268="","",IF($AC268&gt;0,$AD268/$AC268,""))</f>
        <v/>
      </c>
    </row>
    <row r="269" customFormat="false" ht="15" hidden="false" customHeight="true" outlineLevel="0" collapsed="false">
      <c r="A269" s="46"/>
      <c r="B269" s="47"/>
      <c r="C269" s="47"/>
      <c r="D269" s="47"/>
      <c r="E269" s="47"/>
      <c r="F269" s="47"/>
      <c r="G269" s="48"/>
      <c r="H269" s="48"/>
      <c r="I269" s="48"/>
      <c r="J269" s="49" t="str">
        <f aca="false">IF($A269="","",Controls!$C$12 + SUMIFS('Capital Ledger'!$C$6:$C$405,'Capital Ledger'!$A$6:$A$405,"&lt;="&amp;$A269) + SUM($T$6:T268) - SUM($L$6:L268))</f>
        <v/>
      </c>
      <c r="K269" s="49" t="str">
        <f aca="false">IF($A269="","",MIN($J269,IF(OR($F269="Confirmed bottom",$F269="Major bottom"),Controls!$C$13,IF($F269="RADAR bottom",IF(Controls!$C$16="Yes",Controls!$C$14,0),IF($F269="Weekly boost",Controls!$C$15,0)))))</f>
        <v/>
      </c>
      <c r="L269" s="48"/>
      <c r="M269" s="49" t="str">
        <f aca="false">IF($A269="","",MAX(0,$G269)+MAX(0,$L269))</f>
        <v/>
      </c>
      <c r="N269" s="48"/>
      <c r="O269" s="50"/>
      <c r="P269" s="49" t="str">
        <f aca="false">IF($A269="","",$N269*Controls!$C$21)</f>
        <v/>
      </c>
      <c r="Q269" s="49" t="str">
        <f aca="false">IF($A269="","",$N269*Controls!$C$22)</f>
        <v/>
      </c>
      <c r="R269" s="49" t="str">
        <f aca="false">IF($A269="","",$N269*Controls!$C$23)</f>
        <v/>
      </c>
      <c r="S269" s="48"/>
      <c r="T269" s="48"/>
      <c r="U269" s="48"/>
      <c r="V269" s="49" t="str">
        <f aca="false">IF($A269="","",$J269-$L269+$T269)</f>
        <v/>
      </c>
      <c r="W269" s="51" t="str">
        <f aca="false">IF($A269="","",IF(ABS($G269-($H269+$I269))&lt;0.01,"OK","Check"))</f>
        <v/>
      </c>
      <c r="X269" s="52"/>
      <c r="Y269" s="11" t="str">
        <f aca="false">IF($A269="","",IF($L269&gt;$K269,1,0))</f>
        <v/>
      </c>
      <c r="Z269" s="11" t="str">
        <f aca="false">IF($A269="","",IF($N269&gt;0,IF(ABS($N269-($S269+$T269+$U269))&gt;0.01,1,0),0))</f>
        <v/>
      </c>
      <c r="AA269" s="11" t="str">
        <f aca="false">IF($A269="","",IF($W269&lt;&gt;"OK",1,0))</f>
        <v/>
      </c>
      <c r="AB269" s="11" t="str">
        <f aca="false">IF($A269="","",IF($V269&lt;0,1,0))</f>
        <v/>
      </c>
      <c r="AC269" s="43" t="str">
        <f aca="false">IF($A269="","",MAX(0,$AC268 + N($O269)))</f>
        <v/>
      </c>
      <c r="AD269" s="44" t="str">
        <f aca="false">IF($A269="","",MAX(0,$AD268 + IF(N($O269)&gt;0,$M269,0) - IF(N($O269)&lt;0,MIN($AD268 + IF(N($O269)&gt;0,$M269,0),(-N($O269))*IF(($AC268+MAX(N($O269),0))&gt;0,($AD268 + IF(N($O269)&gt;0,$M269,0))/($AC268+MAX(N($O269),0)),0)),0)))</f>
        <v/>
      </c>
      <c r="AE269" s="45" t="str">
        <f aca="false">IF($A269="","",IF($AC269&gt;0,$AD269/$AC269,""))</f>
        <v/>
      </c>
    </row>
    <row r="270" customFormat="false" ht="15" hidden="false" customHeight="true" outlineLevel="0" collapsed="false">
      <c r="A270" s="36"/>
      <c r="B270" s="37"/>
      <c r="C270" s="37"/>
      <c r="D270" s="37"/>
      <c r="E270" s="37"/>
      <c r="F270" s="37"/>
      <c r="G270" s="38"/>
      <c r="H270" s="38"/>
      <c r="I270" s="38"/>
      <c r="J270" s="39" t="str">
        <f aca="false">IF($A270="","",Controls!$C$12 + SUMIFS('Capital Ledger'!$C$6:$C$405,'Capital Ledger'!$A$6:$A$405,"&lt;="&amp;$A270) + SUM($T$6:T269) - SUM($L$6:L269))</f>
        <v/>
      </c>
      <c r="K270" s="39" t="str">
        <f aca="false">IF($A270="","",MIN($J270,IF(OR($F270="Confirmed bottom",$F270="Major bottom"),Controls!$C$13,IF($F270="RADAR bottom",IF(Controls!$C$16="Yes",Controls!$C$14,0),IF($F270="Weekly boost",Controls!$C$15,0)))))</f>
        <v/>
      </c>
      <c r="L270" s="38"/>
      <c r="M270" s="39" t="str">
        <f aca="false">IF($A270="","",MAX(0,$G270)+MAX(0,$L270))</f>
        <v/>
      </c>
      <c r="N270" s="38"/>
      <c r="O270" s="40"/>
      <c r="P270" s="39" t="str">
        <f aca="false">IF($A270="","",$N270*Controls!$C$21)</f>
        <v/>
      </c>
      <c r="Q270" s="39" t="str">
        <f aca="false">IF($A270="","",$N270*Controls!$C$22)</f>
        <v/>
      </c>
      <c r="R270" s="39" t="str">
        <f aca="false">IF($A270="","",$N270*Controls!$C$23)</f>
        <v/>
      </c>
      <c r="S270" s="38"/>
      <c r="T270" s="38"/>
      <c r="U270" s="38"/>
      <c r="V270" s="39" t="str">
        <f aca="false">IF($A270="","",$J270-$L270+$T270)</f>
        <v/>
      </c>
      <c r="W270" s="41" t="str">
        <f aca="false">IF($A270="","",IF(ABS($G270-($H270+$I270))&lt;0.01,"OK","Check"))</f>
        <v/>
      </c>
      <c r="X270" s="42"/>
      <c r="Y270" s="11" t="str">
        <f aca="false">IF($A270="","",IF($L270&gt;$K270,1,0))</f>
        <v/>
      </c>
      <c r="Z270" s="11" t="str">
        <f aca="false">IF($A270="","",IF($N270&gt;0,IF(ABS($N270-($S270+$T270+$U270))&gt;0.01,1,0),0))</f>
        <v/>
      </c>
      <c r="AA270" s="11" t="str">
        <f aca="false">IF($A270="","",IF($W270&lt;&gt;"OK",1,0))</f>
        <v/>
      </c>
      <c r="AB270" s="11" t="str">
        <f aca="false">IF($A270="","",IF($V270&lt;0,1,0))</f>
        <v/>
      </c>
      <c r="AC270" s="43" t="str">
        <f aca="false">IF($A270="","",MAX(0,$AC269 + N($O270)))</f>
        <v/>
      </c>
      <c r="AD270" s="44" t="str">
        <f aca="false">IF($A270="","",MAX(0,$AD269 + IF(N($O270)&gt;0,$M270,0) - IF(N($O270)&lt;0,MIN($AD269 + IF(N($O270)&gt;0,$M270,0),(-N($O270))*IF(($AC269+MAX(N($O270),0))&gt;0,($AD269 + IF(N($O270)&gt;0,$M270,0))/($AC269+MAX(N($O270),0)),0)),0)))</f>
        <v/>
      </c>
      <c r="AE270" s="45" t="str">
        <f aca="false">IF($A270="","",IF($AC270&gt;0,$AD270/$AC270,""))</f>
        <v/>
      </c>
    </row>
    <row r="271" customFormat="false" ht="15" hidden="false" customHeight="true" outlineLevel="0" collapsed="false">
      <c r="A271" s="46"/>
      <c r="B271" s="47"/>
      <c r="C271" s="47"/>
      <c r="D271" s="47"/>
      <c r="E271" s="47"/>
      <c r="F271" s="47"/>
      <c r="G271" s="48"/>
      <c r="H271" s="48"/>
      <c r="I271" s="48"/>
      <c r="J271" s="49" t="str">
        <f aca="false">IF($A271="","",Controls!$C$12 + SUMIFS('Capital Ledger'!$C$6:$C$405,'Capital Ledger'!$A$6:$A$405,"&lt;="&amp;$A271) + SUM($T$6:T270) - SUM($L$6:L270))</f>
        <v/>
      </c>
      <c r="K271" s="49" t="str">
        <f aca="false">IF($A271="","",MIN($J271,IF(OR($F271="Confirmed bottom",$F271="Major bottom"),Controls!$C$13,IF($F271="RADAR bottom",IF(Controls!$C$16="Yes",Controls!$C$14,0),IF($F271="Weekly boost",Controls!$C$15,0)))))</f>
        <v/>
      </c>
      <c r="L271" s="48"/>
      <c r="M271" s="49" t="str">
        <f aca="false">IF($A271="","",MAX(0,$G271)+MAX(0,$L271))</f>
        <v/>
      </c>
      <c r="N271" s="48"/>
      <c r="O271" s="50"/>
      <c r="P271" s="49" t="str">
        <f aca="false">IF($A271="","",$N271*Controls!$C$21)</f>
        <v/>
      </c>
      <c r="Q271" s="49" t="str">
        <f aca="false">IF($A271="","",$N271*Controls!$C$22)</f>
        <v/>
      </c>
      <c r="R271" s="49" t="str">
        <f aca="false">IF($A271="","",$N271*Controls!$C$23)</f>
        <v/>
      </c>
      <c r="S271" s="48"/>
      <c r="T271" s="48"/>
      <c r="U271" s="48"/>
      <c r="V271" s="49" t="str">
        <f aca="false">IF($A271="","",$J271-$L271+$T271)</f>
        <v/>
      </c>
      <c r="W271" s="51" t="str">
        <f aca="false">IF($A271="","",IF(ABS($G271-($H271+$I271))&lt;0.01,"OK","Check"))</f>
        <v/>
      </c>
      <c r="X271" s="52"/>
      <c r="Y271" s="11" t="str">
        <f aca="false">IF($A271="","",IF($L271&gt;$K271,1,0))</f>
        <v/>
      </c>
      <c r="Z271" s="11" t="str">
        <f aca="false">IF($A271="","",IF($N271&gt;0,IF(ABS($N271-($S271+$T271+$U271))&gt;0.01,1,0),0))</f>
        <v/>
      </c>
      <c r="AA271" s="11" t="str">
        <f aca="false">IF($A271="","",IF($W271&lt;&gt;"OK",1,0))</f>
        <v/>
      </c>
      <c r="AB271" s="11" t="str">
        <f aca="false">IF($A271="","",IF($V271&lt;0,1,0))</f>
        <v/>
      </c>
      <c r="AC271" s="43" t="str">
        <f aca="false">IF($A271="","",MAX(0,$AC270 + N($O271)))</f>
        <v/>
      </c>
      <c r="AD271" s="44" t="str">
        <f aca="false">IF($A271="","",MAX(0,$AD270 + IF(N($O271)&gt;0,$M271,0) - IF(N($O271)&lt;0,MIN($AD270 + IF(N($O271)&gt;0,$M271,0),(-N($O271))*IF(($AC270+MAX(N($O271),0))&gt;0,($AD270 + IF(N($O271)&gt;0,$M271,0))/($AC270+MAX(N($O271),0)),0)),0)))</f>
        <v/>
      </c>
      <c r="AE271" s="45" t="str">
        <f aca="false">IF($A271="","",IF($AC271&gt;0,$AD271/$AC271,""))</f>
        <v/>
      </c>
    </row>
    <row r="272" customFormat="false" ht="15" hidden="false" customHeight="true" outlineLevel="0" collapsed="false">
      <c r="A272" s="36"/>
      <c r="B272" s="37"/>
      <c r="C272" s="37"/>
      <c r="D272" s="37"/>
      <c r="E272" s="37"/>
      <c r="F272" s="37"/>
      <c r="G272" s="38"/>
      <c r="H272" s="38"/>
      <c r="I272" s="38"/>
      <c r="J272" s="39" t="str">
        <f aca="false">IF($A272="","",Controls!$C$12 + SUMIFS('Capital Ledger'!$C$6:$C$405,'Capital Ledger'!$A$6:$A$405,"&lt;="&amp;$A272) + SUM($T$6:T271) - SUM($L$6:L271))</f>
        <v/>
      </c>
      <c r="K272" s="39" t="str">
        <f aca="false">IF($A272="","",MIN($J272,IF(OR($F272="Confirmed bottom",$F272="Major bottom"),Controls!$C$13,IF($F272="RADAR bottom",IF(Controls!$C$16="Yes",Controls!$C$14,0),IF($F272="Weekly boost",Controls!$C$15,0)))))</f>
        <v/>
      </c>
      <c r="L272" s="38"/>
      <c r="M272" s="39" t="str">
        <f aca="false">IF($A272="","",MAX(0,$G272)+MAX(0,$L272))</f>
        <v/>
      </c>
      <c r="N272" s="38"/>
      <c r="O272" s="40"/>
      <c r="P272" s="39" t="str">
        <f aca="false">IF($A272="","",$N272*Controls!$C$21)</f>
        <v/>
      </c>
      <c r="Q272" s="39" t="str">
        <f aca="false">IF($A272="","",$N272*Controls!$C$22)</f>
        <v/>
      </c>
      <c r="R272" s="39" t="str">
        <f aca="false">IF($A272="","",$N272*Controls!$C$23)</f>
        <v/>
      </c>
      <c r="S272" s="38"/>
      <c r="T272" s="38"/>
      <c r="U272" s="38"/>
      <c r="V272" s="39" t="str">
        <f aca="false">IF($A272="","",$J272-$L272+$T272)</f>
        <v/>
      </c>
      <c r="W272" s="41" t="str">
        <f aca="false">IF($A272="","",IF(ABS($G272-($H272+$I272))&lt;0.01,"OK","Check"))</f>
        <v/>
      </c>
      <c r="X272" s="42"/>
      <c r="Y272" s="11" t="str">
        <f aca="false">IF($A272="","",IF($L272&gt;$K272,1,0))</f>
        <v/>
      </c>
      <c r="Z272" s="11" t="str">
        <f aca="false">IF($A272="","",IF($N272&gt;0,IF(ABS($N272-($S272+$T272+$U272))&gt;0.01,1,0),0))</f>
        <v/>
      </c>
      <c r="AA272" s="11" t="str">
        <f aca="false">IF($A272="","",IF($W272&lt;&gt;"OK",1,0))</f>
        <v/>
      </c>
      <c r="AB272" s="11" t="str">
        <f aca="false">IF($A272="","",IF($V272&lt;0,1,0))</f>
        <v/>
      </c>
      <c r="AC272" s="43" t="str">
        <f aca="false">IF($A272="","",MAX(0,$AC271 + N($O272)))</f>
        <v/>
      </c>
      <c r="AD272" s="44" t="str">
        <f aca="false">IF($A272="","",MAX(0,$AD271 + IF(N($O272)&gt;0,$M272,0) - IF(N($O272)&lt;0,MIN($AD271 + IF(N($O272)&gt;0,$M272,0),(-N($O272))*IF(($AC271+MAX(N($O272),0))&gt;0,($AD271 + IF(N($O272)&gt;0,$M272,0))/($AC271+MAX(N($O272),0)),0)),0)))</f>
        <v/>
      </c>
      <c r="AE272" s="45" t="str">
        <f aca="false">IF($A272="","",IF($AC272&gt;0,$AD272/$AC272,""))</f>
        <v/>
      </c>
    </row>
    <row r="273" customFormat="false" ht="15" hidden="false" customHeight="true" outlineLevel="0" collapsed="false">
      <c r="A273" s="46"/>
      <c r="B273" s="47"/>
      <c r="C273" s="47"/>
      <c r="D273" s="47"/>
      <c r="E273" s="47"/>
      <c r="F273" s="47"/>
      <c r="G273" s="48"/>
      <c r="H273" s="48"/>
      <c r="I273" s="48"/>
      <c r="J273" s="49" t="str">
        <f aca="false">IF($A273="","",Controls!$C$12 + SUMIFS('Capital Ledger'!$C$6:$C$405,'Capital Ledger'!$A$6:$A$405,"&lt;="&amp;$A273) + SUM($T$6:T272) - SUM($L$6:L272))</f>
        <v/>
      </c>
      <c r="K273" s="49" t="str">
        <f aca="false">IF($A273="","",MIN($J273,IF(OR($F273="Confirmed bottom",$F273="Major bottom"),Controls!$C$13,IF($F273="RADAR bottom",IF(Controls!$C$16="Yes",Controls!$C$14,0),IF($F273="Weekly boost",Controls!$C$15,0)))))</f>
        <v/>
      </c>
      <c r="L273" s="48"/>
      <c r="M273" s="49" t="str">
        <f aca="false">IF($A273="","",MAX(0,$G273)+MAX(0,$L273))</f>
        <v/>
      </c>
      <c r="N273" s="48"/>
      <c r="O273" s="50"/>
      <c r="P273" s="49" t="str">
        <f aca="false">IF($A273="","",$N273*Controls!$C$21)</f>
        <v/>
      </c>
      <c r="Q273" s="49" t="str">
        <f aca="false">IF($A273="","",$N273*Controls!$C$22)</f>
        <v/>
      </c>
      <c r="R273" s="49" t="str">
        <f aca="false">IF($A273="","",$N273*Controls!$C$23)</f>
        <v/>
      </c>
      <c r="S273" s="48"/>
      <c r="T273" s="48"/>
      <c r="U273" s="48"/>
      <c r="V273" s="49" t="str">
        <f aca="false">IF($A273="","",$J273-$L273+$T273)</f>
        <v/>
      </c>
      <c r="W273" s="51" t="str">
        <f aca="false">IF($A273="","",IF(ABS($G273-($H273+$I273))&lt;0.01,"OK","Check"))</f>
        <v/>
      </c>
      <c r="X273" s="52"/>
      <c r="Y273" s="11" t="str">
        <f aca="false">IF($A273="","",IF($L273&gt;$K273,1,0))</f>
        <v/>
      </c>
      <c r="Z273" s="11" t="str">
        <f aca="false">IF($A273="","",IF($N273&gt;0,IF(ABS($N273-($S273+$T273+$U273))&gt;0.01,1,0),0))</f>
        <v/>
      </c>
      <c r="AA273" s="11" t="str">
        <f aca="false">IF($A273="","",IF($W273&lt;&gt;"OK",1,0))</f>
        <v/>
      </c>
      <c r="AB273" s="11" t="str">
        <f aca="false">IF($A273="","",IF($V273&lt;0,1,0))</f>
        <v/>
      </c>
      <c r="AC273" s="43" t="str">
        <f aca="false">IF($A273="","",MAX(0,$AC272 + N($O273)))</f>
        <v/>
      </c>
      <c r="AD273" s="44" t="str">
        <f aca="false">IF($A273="","",MAX(0,$AD272 + IF(N($O273)&gt;0,$M273,0) - IF(N($O273)&lt;0,MIN($AD272 + IF(N($O273)&gt;0,$M273,0),(-N($O273))*IF(($AC272+MAX(N($O273),0))&gt;0,($AD272 + IF(N($O273)&gt;0,$M273,0))/($AC272+MAX(N($O273),0)),0)),0)))</f>
        <v/>
      </c>
      <c r="AE273" s="45" t="str">
        <f aca="false">IF($A273="","",IF($AC273&gt;0,$AD273/$AC273,""))</f>
        <v/>
      </c>
    </row>
    <row r="274" customFormat="false" ht="15" hidden="false" customHeight="true" outlineLevel="0" collapsed="false">
      <c r="A274" s="36"/>
      <c r="B274" s="37"/>
      <c r="C274" s="37"/>
      <c r="D274" s="37"/>
      <c r="E274" s="37"/>
      <c r="F274" s="37"/>
      <c r="G274" s="38"/>
      <c r="H274" s="38"/>
      <c r="I274" s="38"/>
      <c r="J274" s="39" t="str">
        <f aca="false">IF($A274="","",Controls!$C$12 + SUMIFS('Capital Ledger'!$C$6:$C$405,'Capital Ledger'!$A$6:$A$405,"&lt;="&amp;$A274) + SUM($T$6:T273) - SUM($L$6:L273))</f>
        <v/>
      </c>
      <c r="K274" s="39" t="str">
        <f aca="false">IF($A274="","",MIN($J274,IF(OR($F274="Confirmed bottom",$F274="Major bottom"),Controls!$C$13,IF($F274="RADAR bottom",IF(Controls!$C$16="Yes",Controls!$C$14,0),IF($F274="Weekly boost",Controls!$C$15,0)))))</f>
        <v/>
      </c>
      <c r="L274" s="38"/>
      <c r="M274" s="39" t="str">
        <f aca="false">IF($A274="","",MAX(0,$G274)+MAX(0,$L274))</f>
        <v/>
      </c>
      <c r="N274" s="38"/>
      <c r="O274" s="40"/>
      <c r="P274" s="39" t="str">
        <f aca="false">IF($A274="","",$N274*Controls!$C$21)</f>
        <v/>
      </c>
      <c r="Q274" s="39" t="str">
        <f aca="false">IF($A274="","",$N274*Controls!$C$22)</f>
        <v/>
      </c>
      <c r="R274" s="39" t="str">
        <f aca="false">IF($A274="","",$N274*Controls!$C$23)</f>
        <v/>
      </c>
      <c r="S274" s="38"/>
      <c r="T274" s="38"/>
      <c r="U274" s="38"/>
      <c r="V274" s="39" t="str">
        <f aca="false">IF($A274="","",$J274-$L274+$T274)</f>
        <v/>
      </c>
      <c r="W274" s="41" t="str">
        <f aca="false">IF($A274="","",IF(ABS($G274-($H274+$I274))&lt;0.01,"OK","Check"))</f>
        <v/>
      </c>
      <c r="X274" s="42"/>
      <c r="Y274" s="11" t="str">
        <f aca="false">IF($A274="","",IF($L274&gt;$K274,1,0))</f>
        <v/>
      </c>
      <c r="Z274" s="11" t="str">
        <f aca="false">IF($A274="","",IF($N274&gt;0,IF(ABS($N274-($S274+$T274+$U274))&gt;0.01,1,0),0))</f>
        <v/>
      </c>
      <c r="AA274" s="11" t="str">
        <f aca="false">IF($A274="","",IF($W274&lt;&gt;"OK",1,0))</f>
        <v/>
      </c>
      <c r="AB274" s="11" t="str">
        <f aca="false">IF($A274="","",IF($V274&lt;0,1,0))</f>
        <v/>
      </c>
      <c r="AC274" s="43" t="str">
        <f aca="false">IF($A274="","",MAX(0,$AC273 + N($O274)))</f>
        <v/>
      </c>
      <c r="AD274" s="44" t="str">
        <f aca="false">IF($A274="","",MAX(0,$AD273 + IF(N($O274)&gt;0,$M274,0) - IF(N($O274)&lt;0,MIN($AD273 + IF(N($O274)&gt;0,$M274,0),(-N($O274))*IF(($AC273+MAX(N($O274),0))&gt;0,($AD273 + IF(N($O274)&gt;0,$M274,0))/($AC273+MAX(N($O274),0)),0)),0)))</f>
        <v/>
      </c>
      <c r="AE274" s="45" t="str">
        <f aca="false">IF($A274="","",IF($AC274&gt;0,$AD274/$AC274,""))</f>
        <v/>
      </c>
    </row>
    <row r="275" customFormat="false" ht="15" hidden="false" customHeight="true" outlineLevel="0" collapsed="false">
      <c r="A275" s="46"/>
      <c r="B275" s="47"/>
      <c r="C275" s="47"/>
      <c r="D275" s="47"/>
      <c r="E275" s="47"/>
      <c r="F275" s="47"/>
      <c r="G275" s="48"/>
      <c r="H275" s="48"/>
      <c r="I275" s="48"/>
      <c r="J275" s="49" t="str">
        <f aca="false">IF($A275="","",Controls!$C$12 + SUMIFS('Capital Ledger'!$C$6:$C$405,'Capital Ledger'!$A$6:$A$405,"&lt;="&amp;$A275) + SUM($T$6:T274) - SUM($L$6:L274))</f>
        <v/>
      </c>
      <c r="K275" s="49" t="str">
        <f aca="false">IF($A275="","",MIN($J275,IF(OR($F275="Confirmed bottom",$F275="Major bottom"),Controls!$C$13,IF($F275="RADAR bottom",IF(Controls!$C$16="Yes",Controls!$C$14,0),IF($F275="Weekly boost",Controls!$C$15,0)))))</f>
        <v/>
      </c>
      <c r="L275" s="48"/>
      <c r="M275" s="49" t="str">
        <f aca="false">IF($A275="","",MAX(0,$G275)+MAX(0,$L275))</f>
        <v/>
      </c>
      <c r="N275" s="48"/>
      <c r="O275" s="50"/>
      <c r="P275" s="49" t="str">
        <f aca="false">IF($A275="","",$N275*Controls!$C$21)</f>
        <v/>
      </c>
      <c r="Q275" s="49" t="str">
        <f aca="false">IF($A275="","",$N275*Controls!$C$22)</f>
        <v/>
      </c>
      <c r="R275" s="49" t="str">
        <f aca="false">IF($A275="","",$N275*Controls!$C$23)</f>
        <v/>
      </c>
      <c r="S275" s="48"/>
      <c r="T275" s="48"/>
      <c r="U275" s="48"/>
      <c r="V275" s="49" t="str">
        <f aca="false">IF($A275="","",$J275-$L275+$T275)</f>
        <v/>
      </c>
      <c r="W275" s="51" t="str">
        <f aca="false">IF($A275="","",IF(ABS($G275-($H275+$I275))&lt;0.01,"OK","Check"))</f>
        <v/>
      </c>
      <c r="X275" s="52"/>
      <c r="Y275" s="11" t="str">
        <f aca="false">IF($A275="","",IF($L275&gt;$K275,1,0))</f>
        <v/>
      </c>
      <c r="Z275" s="11" t="str">
        <f aca="false">IF($A275="","",IF($N275&gt;0,IF(ABS($N275-($S275+$T275+$U275))&gt;0.01,1,0),0))</f>
        <v/>
      </c>
      <c r="AA275" s="11" t="str">
        <f aca="false">IF($A275="","",IF($W275&lt;&gt;"OK",1,0))</f>
        <v/>
      </c>
      <c r="AB275" s="11" t="str">
        <f aca="false">IF($A275="","",IF($V275&lt;0,1,0))</f>
        <v/>
      </c>
      <c r="AC275" s="43" t="str">
        <f aca="false">IF($A275="","",MAX(0,$AC274 + N($O275)))</f>
        <v/>
      </c>
      <c r="AD275" s="44" t="str">
        <f aca="false">IF($A275="","",MAX(0,$AD274 + IF(N($O275)&gt;0,$M275,0) - IF(N($O275)&lt;0,MIN($AD274 + IF(N($O275)&gt;0,$M275,0),(-N($O275))*IF(($AC274+MAX(N($O275),0))&gt;0,($AD274 + IF(N($O275)&gt;0,$M275,0))/($AC274+MAX(N($O275),0)),0)),0)))</f>
        <v/>
      </c>
      <c r="AE275" s="45" t="str">
        <f aca="false">IF($A275="","",IF($AC275&gt;0,$AD275/$AC275,""))</f>
        <v/>
      </c>
    </row>
    <row r="276" customFormat="false" ht="15" hidden="false" customHeight="true" outlineLevel="0" collapsed="false">
      <c r="A276" s="36"/>
      <c r="B276" s="37"/>
      <c r="C276" s="37"/>
      <c r="D276" s="37"/>
      <c r="E276" s="37"/>
      <c r="F276" s="37"/>
      <c r="G276" s="38"/>
      <c r="H276" s="38"/>
      <c r="I276" s="38"/>
      <c r="J276" s="39" t="str">
        <f aca="false">IF($A276="","",Controls!$C$12 + SUMIFS('Capital Ledger'!$C$6:$C$405,'Capital Ledger'!$A$6:$A$405,"&lt;="&amp;$A276) + SUM($T$6:T275) - SUM($L$6:L275))</f>
        <v/>
      </c>
      <c r="K276" s="39" t="str">
        <f aca="false">IF($A276="","",MIN($J276,IF(OR($F276="Confirmed bottom",$F276="Major bottom"),Controls!$C$13,IF($F276="RADAR bottom",IF(Controls!$C$16="Yes",Controls!$C$14,0),IF($F276="Weekly boost",Controls!$C$15,0)))))</f>
        <v/>
      </c>
      <c r="L276" s="38"/>
      <c r="M276" s="39" t="str">
        <f aca="false">IF($A276="","",MAX(0,$G276)+MAX(0,$L276))</f>
        <v/>
      </c>
      <c r="N276" s="38"/>
      <c r="O276" s="40"/>
      <c r="P276" s="39" t="str">
        <f aca="false">IF($A276="","",$N276*Controls!$C$21)</f>
        <v/>
      </c>
      <c r="Q276" s="39" t="str">
        <f aca="false">IF($A276="","",$N276*Controls!$C$22)</f>
        <v/>
      </c>
      <c r="R276" s="39" t="str">
        <f aca="false">IF($A276="","",$N276*Controls!$C$23)</f>
        <v/>
      </c>
      <c r="S276" s="38"/>
      <c r="T276" s="38"/>
      <c r="U276" s="38"/>
      <c r="V276" s="39" t="str">
        <f aca="false">IF($A276="","",$J276-$L276+$T276)</f>
        <v/>
      </c>
      <c r="W276" s="41" t="str">
        <f aca="false">IF($A276="","",IF(ABS($G276-($H276+$I276))&lt;0.01,"OK","Check"))</f>
        <v/>
      </c>
      <c r="X276" s="42"/>
      <c r="Y276" s="11" t="str">
        <f aca="false">IF($A276="","",IF($L276&gt;$K276,1,0))</f>
        <v/>
      </c>
      <c r="Z276" s="11" t="str">
        <f aca="false">IF($A276="","",IF($N276&gt;0,IF(ABS($N276-($S276+$T276+$U276))&gt;0.01,1,0),0))</f>
        <v/>
      </c>
      <c r="AA276" s="11" t="str">
        <f aca="false">IF($A276="","",IF($W276&lt;&gt;"OK",1,0))</f>
        <v/>
      </c>
      <c r="AB276" s="11" t="str">
        <f aca="false">IF($A276="","",IF($V276&lt;0,1,0))</f>
        <v/>
      </c>
      <c r="AC276" s="43" t="str">
        <f aca="false">IF($A276="","",MAX(0,$AC275 + N($O276)))</f>
        <v/>
      </c>
      <c r="AD276" s="44" t="str">
        <f aca="false">IF($A276="","",MAX(0,$AD275 + IF(N($O276)&gt;0,$M276,0) - IF(N($O276)&lt;0,MIN($AD275 + IF(N($O276)&gt;0,$M276,0),(-N($O276))*IF(($AC275+MAX(N($O276),0))&gt;0,($AD275 + IF(N($O276)&gt;0,$M276,0))/($AC275+MAX(N($O276),0)),0)),0)))</f>
        <v/>
      </c>
      <c r="AE276" s="45" t="str">
        <f aca="false">IF($A276="","",IF($AC276&gt;0,$AD276/$AC276,""))</f>
        <v/>
      </c>
    </row>
    <row r="277" customFormat="false" ht="15" hidden="false" customHeight="true" outlineLevel="0" collapsed="false">
      <c r="A277" s="46"/>
      <c r="B277" s="47"/>
      <c r="C277" s="47"/>
      <c r="D277" s="47"/>
      <c r="E277" s="47"/>
      <c r="F277" s="47"/>
      <c r="G277" s="48"/>
      <c r="H277" s="48"/>
      <c r="I277" s="48"/>
      <c r="J277" s="49" t="str">
        <f aca="false">IF($A277="","",Controls!$C$12 + SUMIFS('Capital Ledger'!$C$6:$C$405,'Capital Ledger'!$A$6:$A$405,"&lt;="&amp;$A277) + SUM($T$6:T276) - SUM($L$6:L276))</f>
        <v/>
      </c>
      <c r="K277" s="49" t="str">
        <f aca="false">IF($A277="","",MIN($J277,IF(OR($F277="Confirmed bottom",$F277="Major bottom"),Controls!$C$13,IF($F277="RADAR bottom",IF(Controls!$C$16="Yes",Controls!$C$14,0),IF($F277="Weekly boost",Controls!$C$15,0)))))</f>
        <v/>
      </c>
      <c r="L277" s="48"/>
      <c r="M277" s="49" t="str">
        <f aca="false">IF($A277="","",MAX(0,$G277)+MAX(0,$L277))</f>
        <v/>
      </c>
      <c r="N277" s="48"/>
      <c r="O277" s="50"/>
      <c r="P277" s="49" t="str">
        <f aca="false">IF($A277="","",$N277*Controls!$C$21)</f>
        <v/>
      </c>
      <c r="Q277" s="49" t="str">
        <f aca="false">IF($A277="","",$N277*Controls!$C$22)</f>
        <v/>
      </c>
      <c r="R277" s="49" t="str">
        <f aca="false">IF($A277="","",$N277*Controls!$C$23)</f>
        <v/>
      </c>
      <c r="S277" s="48"/>
      <c r="T277" s="48"/>
      <c r="U277" s="48"/>
      <c r="V277" s="49" t="str">
        <f aca="false">IF($A277="","",$J277-$L277+$T277)</f>
        <v/>
      </c>
      <c r="W277" s="51" t="str">
        <f aca="false">IF($A277="","",IF(ABS($G277-($H277+$I277))&lt;0.01,"OK","Check"))</f>
        <v/>
      </c>
      <c r="X277" s="52"/>
      <c r="Y277" s="11" t="str">
        <f aca="false">IF($A277="","",IF($L277&gt;$K277,1,0))</f>
        <v/>
      </c>
      <c r="Z277" s="11" t="str">
        <f aca="false">IF($A277="","",IF($N277&gt;0,IF(ABS($N277-($S277+$T277+$U277))&gt;0.01,1,0),0))</f>
        <v/>
      </c>
      <c r="AA277" s="11" t="str">
        <f aca="false">IF($A277="","",IF($W277&lt;&gt;"OK",1,0))</f>
        <v/>
      </c>
      <c r="AB277" s="11" t="str">
        <f aca="false">IF($A277="","",IF($V277&lt;0,1,0))</f>
        <v/>
      </c>
      <c r="AC277" s="43" t="str">
        <f aca="false">IF($A277="","",MAX(0,$AC276 + N($O277)))</f>
        <v/>
      </c>
      <c r="AD277" s="44" t="str">
        <f aca="false">IF($A277="","",MAX(0,$AD276 + IF(N($O277)&gt;0,$M277,0) - IF(N($O277)&lt;0,MIN($AD276 + IF(N($O277)&gt;0,$M277,0),(-N($O277))*IF(($AC276+MAX(N($O277),0))&gt;0,($AD276 + IF(N($O277)&gt;0,$M277,0))/($AC276+MAX(N($O277),0)),0)),0)))</f>
        <v/>
      </c>
      <c r="AE277" s="45" t="str">
        <f aca="false">IF($A277="","",IF($AC277&gt;0,$AD277/$AC277,""))</f>
        <v/>
      </c>
    </row>
    <row r="278" customFormat="false" ht="15" hidden="false" customHeight="true" outlineLevel="0" collapsed="false">
      <c r="A278" s="36"/>
      <c r="B278" s="37"/>
      <c r="C278" s="37"/>
      <c r="D278" s="37"/>
      <c r="E278" s="37"/>
      <c r="F278" s="37"/>
      <c r="G278" s="38"/>
      <c r="H278" s="38"/>
      <c r="I278" s="38"/>
      <c r="J278" s="39" t="str">
        <f aca="false">IF($A278="","",Controls!$C$12 + SUMIFS('Capital Ledger'!$C$6:$C$405,'Capital Ledger'!$A$6:$A$405,"&lt;="&amp;$A278) + SUM($T$6:T277) - SUM($L$6:L277))</f>
        <v/>
      </c>
      <c r="K278" s="39" t="str">
        <f aca="false">IF($A278="","",MIN($J278,IF(OR($F278="Confirmed bottom",$F278="Major bottom"),Controls!$C$13,IF($F278="RADAR bottom",IF(Controls!$C$16="Yes",Controls!$C$14,0),IF($F278="Weekly boost",Controls!$C$15,0)))))</f>
        <v/>
      </c>
      <c r="L278" s="38"/>
      <c r="M278" s="39" t="str">
        <f aca="false">IF($A278="","",MAX(0,$G278)+MAX(0,$L278))</f>
        <v/>
      </c>
      <c r="N278" s="38"/>
      <c r="O278" s="40"/>
      <c r="P278" s="39" t="str">
        <f aca="false">IF($A278="","",$N278*Controls!$C$21)</f>
        <v/>
      </c>
      <c r="Q278" s="39" t="str">
        <f aca="false">IF($A278="","",$N278*Controls!$C$22)</f>
        <v/>
      </c>
      <c r="R278" s="39" t="str">
        <f aca="false">IF($A278="","",$N278*Controls!$C$23)</f>
        <v/>
      </c>
      <c r="S278" s="38"/>
      <c r="T278" s="38"/>
      <c r="U278" s="38"/>
      <c r="V278" s="39" t="str">
        <f aca="false">IF($A278="","",$J278-$L278+$T278)</f>
        <v/>
      </c>
      <c r="W278" s="41" t="str">
        <f aca="false">IF($A278="","",IF(ABS($G278-($H278+$I278))&lt;0.01,"OK","Check"))</f>
        <v/>
      </c>
      <c r="X278" s="42"/>
      <c r="Y278" s="11" t="str">
        <f aca="false">IF($A278="","",IF($L278&gt;$K278,1,0))</f>
        <v/>
      </c>
      <c r="Z278" s="11" t="str">
        <f aca="false">IF($A278="","",IF($N278&gt;0,IF(ABS($N278-($S278+$T278+$U278))&gt;0.01,1,0),0))</f>
        <v/>
      </c>
      <c r="AA278" s="11" t="str">
        <f aca="false">IF($A278="","",IF($W278&lt;&gt;"OK",1,0))</f>
        <v/>
      </c>
      <c r="AB278" s="11" t="str">
        <f aca="false">IF($A278="","",IF($V278&lt;0,1,0))</f>
        <v/>
      </c>
      <c r="AC278" s="43" t="str">
        <f aca="false">IF($A278="","",MAX(0,$AC277 + N($O278)))</f>
        <v/>
      </c>
      <c r="AD278" s="44" t="str">
        <f aca="false">IF($A278="","",MAX(0,$AD277 + IF(N($O278)&gt;0,$M278,0) - IF(N($O278)&lt;0,MIN($AD277 + IF(N($O278)&gt;0,$M278,0),(-N($O278))*IF(($AC277+MAX(N($O278),0))&gt;0,($AD277 + IF(N($O278)&gt;0,$M278,0))/($AC277+MAX(N($O278),0)),0)),0)))</f>
        <v/>
      </c>
      <c r="AE278" s="45" t="str">
        <f aca="false">IF($A278="","",IF($AC278&gt;0,$AD278/$AC278,""))</f>
        <v/>
      </c>
    </row>
    <row r="279" customFormat="false" ht="15" hidden="false" customHeight="true" outlineLevel="0" collapsed="false">
      <c r="A279" s="46"/>
      <c r="B279" s="47"/>
      <c r="C279" s="47"/>
      <c r="D279" s="47"/>
      <c r="E279" s="47"/>
      <c r="F279" s="47"/>
      <c r="G279" s="48"/>
      <c r="H279" s="48"/>
      <c r="I279" s="48"/>
      <c r="J279" s="49" t="str">
        <f aca="false">IF($A279="","",Controls!$C$12 + SUMIFS('Capital Ledger'!$C$6:$C$405,'Capital Ledger'!$A$6:$A$405,"&lt;="&amp;$A279) + SUM($T$6:T278) - SUM($L$6:L278))</f>
        <v/>
      </c>
      <c r="K279" s="49" t="str">
        <f aca="false">IF($A279="","",MIN($J279,IF(OR($F279="Confirmed bottom",$F279="Major bottom"),Controls!$C$13,IF($F279="RADAR bottom",IF(Controls!$C$16="Yes",Controls!$C$14,0),IF($F279="Weekly boost",Controls!$C$15,0)))))</f>
        <v/>
      </c>
      <c r="L279" s="48"/>
      <c r="M279" s="49" t="str">
        <f aca="false">IF($A279="","",MAX(0,$G279)+MAX(0,$L279))</f>
        <v/>
      </c>
      <c r="N279" s="48"/>
      <c r="O279" s="50"/>
      <c r="P279" s="49" t="str">
        <f aca="false">IF($A279="","",$N279*Controls!$C$21)</f>
        <v/>
      </c>
      <c r="Q279" s="49" t="str">
        <f aca="false">IF($A279="","",$N279*Controls!$C$22)</f>
        <v/>
      </c>
      <c r="R279" s="49" t="str">
        <f aca="false">IF($A279="","",$N279*Controls!$C$23)</f>
        <v/>
      </c>
      <c r="S279" s="48"/>
      <c r="T279" s="48"/>
      <c r="U279" s="48"/>
      <c r="V279" s="49" t="str">
        <f aca="false">IF($A279="","",$J279-$L279+$T279)</f>
        <v/>
      </c>
      <c r="W279" s="51" t="str">
        <f aca="false">IF($A279="","",IF(ABS($G279-($H279+$I279))&lt;0.01,"OK","Check"))</f>
        <v/>
      </c>
      <c r="X279" s="52"/>
      <c r="Y279" s="11" t="str">
        <f aca="false">IF($A279="","",IF($L279&gt;$K279,1,0))</f>
        <v/>
      </c>
      <c r="Z279" s="11" t="str">
        <f aca="false">IF($A279="","",IF($N279&gt;0,IF(ABS($N279-($S279+$T279+$U279))&gt;0.01,1,0),0))</f>
        <v/>
      </c>
      <c r="AA279" s="11" t="str">
        <f aca="false">IF($A279="","",IF($W279&lt;&gt;"OK",1,0))</f>
        <v/>
      </c>
      <c r="AB279" s="11" t="str">
        <f aca="false">IF($A279="","",IF($V279&lt;0,1,0))</f>
        <v/>
      </c>
      <c r="AC279" s="43" t="str">
        <f aca="false">IF($A279="","",MAX(0,$AC278 + N($O279)))</f>
        <v/>
      </c>
      <c r="AD279" s="44" t="str">
        <f aca="false">IF($A279="","",MAX(0,$AD278 + IF(N($O279)&gt;0,$M279,0) - IF(N($O279)&lt;0,MIN($AD278 + IF(N($O279)&gt;0,$M279,0),(-N($O279))*IF(($AC278+MAX(N($O279),0))&gt;0,($AD278 + IF(N($O279)&gt;0,$M279,0))/($AC278+MAX(N($O279),0)),0)),0)))</f>
        <v/>
      </c>
      <c r="AE279" s="45" t="str">
        <f aca="false">IF($A279="","",IF($AC279&gt;0,$AD279/$AC279,""))</f>
        <v/>
      </c>
    </row>
    <row r="280" customFormat="false" ht="15" hidden="false" customHeight="true" outlineLevel="0" collapsed="false">
      <c r="A280" s="36"/>
      <c r="B280" s="37"/>
      <c r="C280" s="37"/>
      <c r="D280" s="37"/>
      <c r="E280" s="37"/>
      <c r="F280" s="37"/>
      <c r="G280" s="38"/>
      <c r="H280" s="38"/>
      <c r="I280" s="38"/>
      <c r="J280" s="39" t="str">
        <f aca="false">IF($A280="","",Controls!$C$12 + SUMIFS('Capital Ledger'!$C$6:$C$405,'Capital Ledger'!$A$6:$A$405,"&lt;="&amp;$A280) + SUM($T$6:T279) - SUM($L$6:L279))</f>
        <v/>
      </c>
      <c r="K280" s="39" t="str">
        <f aca="false">IF($A280="","",MIN($J280,IF(OR($F280="Confirmed bottom",$F280="Major bottom"),Controls!$C$13,IF($F280="RADAR bottom",IF(Controls!$C$16="Yes",Controls!$C$14,0),IF($F280="Weekly boost",Controls!$C$15,0)))))</f>
        <v/>
      </c>
      <c r="L280" s="38"/>
      <c r="M280" s="39" t="str">
        <f aca="false">IF($A280="","",MAX(0,$G280)+MAX(0,$L280))</f>
        <v/>
      </c>
      <c r="N280" s="38"/>
      <c r="O280" s="40"/>
      <c r="P280" s="39" t="str">
        <f aca="false">IF($A280="","",$N280*Controls!$C$21)</f>
        <v/>
      </c>
      <c r="Q280" s="39" t="str">
        <f aca="false">IF($A280="","",$N280*Controls!$C$22)</f>
        <v/>
      </c>
      <c r="R280" s="39" t="str">
        <f aca="false">IF($A280="","",$N280*Controls!$C$23)</f>
        <v/>
      </c>
      <c r="S280" s="38"/>
      <c r="T280" s="38"/>
      <c r="U280" s="38"/>
      <c r="V280" s="39" t="str">
        <f aca="false">IF($A280="","",$J280-$L280+$T280)</f>
        <v/>
      </c>
      <c r="W280" s="41" t="str">
        <f aca="false">IF($A280="","",IF(ABS($G280-($H280+$I280))&lt;0.01,"OK","Check"))</f>
        <v/>
      </c>
      <c r="X280" s="42"/>
      <c r="Y280" s="11" t="str">
        <f aca="false">IF($A280="","",IF($L280&gt;$K280,1,0))</f>
        <v/>
      </c>
      <c r="Z280" s="11" t="str">
        <f aca="false">IF($A280="","",IF($N280&gt;0,IF(ABS($N280-($S280+$T280+$U280))&gt;0.01,1,0),0))</f>
        <v/>
      </c>
      <c r="AA280" s="11" t="str">
        <f aca="false">IF($A280="","",IF($W280&lt;&gt;"OK",1,0))</f>
        <v/>
      </c>
      <c r="AB280" s="11" t="str">
        <f aca="false">IF($A280="","",IF($V280&lt;0,1,0))</f>
        <v/>
      </c>
      <c r="AC280" s="43" t="str">
        <f aca="false">IF($A280="","",MAX(0,$AC279 + N($O280)))</f>
        <v/>
      </c>
      <c r="AD280" s="44" t="str">
        <f aca="false">IF($A280="","",MAX(0,$AD279 + IF(N($O280)&gt;0,$M280,0) - IF(N($O280)&lt;0,MIN($AD279 + IF(N($O280)&gt;0,$M280,0),(-N($O280))*IF(($AC279+MAX(N($O280),0))&gt;0,($AD279 + IF(N($O280)&gt;0,$M280,0))/($AC279+MAX(N($O280),0)),0)),0)))</f>
        <v/>
      </c>
      <c r="AE280" s="45" t="str">
        <f aca="false">IF($A280="","",IF($AC280&gt;0,$AD280/$AC280,""))</f>
        <v/>
      </c>
    </row>
    <row r="281" customFormat="false" ht="15" hidden="false" customHeight="true" outlineLevel="0" collapsed="false">
      <c r="A281" s="46"/>
      <c r="B281" s="47"/>
      <c r="C281" s="47"/>
      <c r="D281" s="47"/>
      <c r="E281" s="47"/>
      <c r="F281" s="47"/>
      <c r="G281" s="48"/>
      <c r="H281" s="48"/>
      <c r="I281" s="48"/>
      <c r="J281" s="49" t="str">
        <f aca="false">IF($A281="","",Controls!$C$12 + SUMIFS('Capital Ledger'!$C$6:$C$405,'Capital Ledger'!$A$6:$A$405,"&lt;="&amp;$A281) + SUM($T$6:T280) - SUM($L$6:L280))</f>
        <v/>
      </c>
      <c r="K281" s="49" t="str">
        <f aca="false">IF($A281="","",MIN($J281,IF(OR($F281="Confirmed bottom",$F281="Major bottom"),Controls!$C$13,IF($F281="RADAR bottom",IF(Controls!$C$16="Yes",Controls!$C$14,0),IF($F281="Weekly boost",Controls!$C$15,0)))))</f>
        <v/>
      </c>
      <c r="L281" s="48"/>
      <c r="M281" s="49" t="str">
        <f aca="false">IF($A281="","",MAX(0,$G281)+MAX(0,$L281))</f>
        <v/>
      </c>
      <c r="N281" s="48"/>
      <c r="O281" s="50"/>
      <c r="P281" s="49" t="str">
        <f aca="false">IF($A281="","",$N281*Controls!$C$21)</f>
        <v/>
      </c>
      <c r="Q281" s="49" t="str">
        <f aca="false">IF($A281="","",$N281*Controls!$C$22)</f>
        <v/>
      </c>
      <c r="R281" s="49" t="str">
        <f aca="false">IF($A281="","",$N281*Controls!$C$23)</f>
        <v/>
      </c>
      <c r="S281" s="48"/>
      <c r="T281" s="48"/>
      <c r="U281" s="48"/>
      <c r="V281" s="49" t="str">
        <f aca="false">IF($A281="","",$J281-$L281+$T281)</f>
        <v/>
      </c>
      <c r="W281" s="51" t="str">
        <f aca="false">IF($A281="","",IF(ABS($G281-($H281+$I281))&lt;0.01,"OK","Check"))</f>
        <v/>
      </c>
      <c r="X281" s="52"/>
      <c r="Y281" s="11" t="str">
        <f aca="false">IF($A281="","",IF($L281&gt;$K281,1,0))</f>
        <v/>
      </c>
      <c r="Z281" s="11" t="str">
        <f aca="false">IF($A281="","",IF($N281&gt;0,IF(ABS($N281-($S281+$T281+$U281))&gt;0.01,1,0),0))</f>
        <v/>
      </c>
      <c r="AA281" s="11" t="str">
        <f aca="false">IF($A281="","",IF($W281&lt;&gt;"OK",1,0))</f>
        <v/>
      </c>
      <c r="AB281" s="11" t="str">
        <f aca="false">IF($A281="","",IF($V281&lt;0,1,0))</f>
        <v/>
      </c>
      <c r="AC281" s="43" t="str">
        <f aca="false">IF($A281="","",MAX(0,$AC280 + N($O281)))</f>
        <v/>
      </c>
      <c r="AD281" s="44" t="str">
        <f aca="false">IF($A281="","",MAX(0,$AD280 + IF(N($O281)&gt;0,$M281,0) - IF(N($O281)&lt;0,MIN($AD280 + IF(N($O281)&gt;0,$M281,0),(-N($O281))*IF(($AC280+MAX(N($O281),0))&gt;0,($AD280 + IF(N($O281)&gt;0,$M281,0))/($AC280+MAX(N($O281),0)),0)),0)))</f>
        <v/>
      </c>
      <c r="AE281" s="45" t="str">
        <f aca="false">IF($A281="","",IF($AC281&gt;0,$AD281/$AC281,""))</f>
        <v/>
      </c>
    </row>
    <row r="282" customFormat="false" ht="15" hidden="false" customHeight="true" outlineLevel="0" collapsed="false">
      <c r="A282" s="36"/>
      <c r="B282" s="37"/>
      <c r="C282" s="37"/>
      <c r="D282" s="37"/>
      <c r="E282" s="37"/>
      <c r="F282" s="37"/>
      <c r="G282" s="38"/>
      <c r="H282" s="38"/>
      <c r="I282" s="38"/>
      <c r="J282" s="39" t="str">
        <f aca="false">IF($A282="","",Controls!$C$12 + SUMIFS('Capital Ledger'!$C$6:$C$405,'Capital Ledger'!$A$6:$A$405,"&lt;="&amp;$A282) + SUM($T$6:T281) - SUM($L$6:L281))</f>
        <v/>
      </c>
      <c r="K282" s="39" t="str">
        <f aca="false">IF($A282="","",MIN($J282,IF(OR($F282="Confirmed bottom",$F282="Major bottom"),Controls!$C$13,IF($F282="RADAR bottom",IF(Controls!$C$16="Yes",Controls!$C$14,0),IF($F282="Weekly boost",Controls!$C$15,0)))))</f>
        <v/>
      </c>
      <c r="L282" s="38"/>
      <c r="M282" s="39" t="str">
        <f aca="false">IF($A282="","",MAX(0,$G282)+MAX(0,$L282))</f>
        <v/>
      </c>
      <c r="N282" s="38"/>
      <c r="O282" s="40"/>
      <c r="P282" s="39" t="str">
        <f aca="false">IF($A282="","",$N282*Controls!$C$21)</f>
        <v/>
      </c>
      <c r="Q282" s="39" t="str">
        <f aca="false">IF($A282="","",$N282*Controls!$C$22)</f>
        <v/>
      </c>
      <c r="R282" s="39" t="str">
        <f aca="false">IF($A282="","",$N282*Controls!$C$23)</f>
        <v/>
      </c>
      <c r="S282" s="38"/>
      <c r="T282" s="38"/>
      <c r="U282" s="38"/>
      <c r="V282" s="39" t="str">
        <f aca="false">IF($A282="","",$J282-$L282+$T282)</f>
        <v/>
      </c>
      <c r="W282" s="41" t="str">
        <f aca="false">IF($A282="","",IF(ABS($G282-($H282+$I282))&lt;0.01,"OK","Check"))</f>
        <v/>
      </c>
      <c r="X282" s="42"/>
      <c r="Y282" s="11" t="str">
        <f aca="false">IF($A282="","",IF($L282&gt;$K282,1,0))</f>
        <v/>
      </c>
      <c r="Z282" s="11" t="str">
        <f aca="false">IF($A282="","",IF($N282&gt;0,IF(ABS($N282-($S282+$T282+$U282))&gt;0.01,1,0),0))</f>
        <v/>
      </c>
      <c r="AA282" s="11" t="str">
        <f aca="false">IF($A282="","",IF($W282&lt;&gt;"OK",1,0))</f>
        <v/>
      </c>
      <c r="AB282" s="11" t="str">
        <f aca="false">IF($A282="","",IF($V282&lt;0,1,0))</f>
        <v/>
      </c>
      <c r="AC282" s="43" t="str">
        <f aca="false">IF($A282="","",MAX(0,$AC281 + N($O282)))</f>
        <v/>
      </c>
      <c r="AD282" s="44" t="str">
        <f aca="false">IF($A282="","",MAX(0,$AD281 + IF(N($O282)&gt;0,$M282,0) - IF(N($O282)&lt;0,MIN($AD281 + IF(N($O282)&gt;0,$M282,0),(-N($O282))*IF(($AC281+MAX(N($O282),0))&gt;0,($AD281 + IF(N($O282)&gt;0,$M282,0))/($AC281+MAX(N($O282),0)),0)),0)))</f>
        <v/>
      </c>
      <c r="AE282" s="45" t="str">
        <f aca="false">IF($A282="","",IF($AC282&gt;0,$AD282/$AC282,""))</f>
        <v/>
      </c>
    </row>
    <row r="283" customFormat="false" ht="15" hidden="false" customHeight="true" outlineLevel="0" collapsed="false">
      <c r="A283" s="46"/>
      <c r="B283" s="47"/>
      <c r="C283" s="47"/>
      <c r="D283" s="47"/>
      <c r="E283" s="47"/>
      <c r="F283" s="47"/>
      <c r="G283" s="48"/>
      <c r="H283" s="48"/>
      <c r="I283" s="48"/>
      <c r="J283" s="49" t="str">
        <f aca="false">IF($A283="","",Controls!$C$12 + SUMIFS('Capital Ledger'!$C$6:$C$405,'Capital Ledger'!$A$6:$A$405,"&lt;="&amp;$A283) + SUM($T$6:T282) - SUM($L$6:L282))</f>
        <v/>
      </c>
      <c r="K283" s="49" t="str">
        <f aca="false">IF($A283="","",MIN($J283,IF(OR($F283="Confirmed bottom",$F283="Major bottom"),Controls!$C$13,IF($F283="RADAR bottom",IF(Controls!$C$16="Yes",Controls!$C$14,0),IF($F283="Weekly boost",Controls!$C$15,0)))))</f>
        <v/>
      </c>
      <c r="L283" s="48"/>
      <c r="M283" s="49" t="str">
        <f aca="false">IF($A283="","",MAX(0,$G283)+MAX(0,$L283))</f>
        <v/>
      </c>
      <c r="N283" s="48"/>
      <c r="O283" s="50"/>
      <c r="P283" s="49" t="str">
        <f aca="false">IF($A283="","",$N283*Controls!$C$21)</f>
        <v/>
      </c>
      <c r="Q283" s="49" t="str">
        <f aca="false">IF($A283="","",$N283*Controls!$C$22)</f>
        <v/>
      </c>
      <c r="R283" s="49" t="str">
        <f aca="false">IF($A283="","",$N283*Controls!$C$23)</f>
        <v/>
      </c>
      <c r="S283" s="48"/>
      <c r="T283" s="48"/>
      <c r="U283" s="48"/>
      <c r="V283" s="49" t="str">
        <f aca="false">IF($A283="","",$J283-$L283+$T283)</f>
        <v/>
      </c>
      <c r="W283" s="51" t="str">
        <f aca="false">IF($A283="","",IF(ABS($G283-($H283+$I283))&lt;0.01,"OK","Check"))</f>
        <v/>
      </c>
      <c r="X283" s="52"/>
      <c r="Y283" s="11" t="str">
        <f aca="false">IF($A283="","",IF($L283&gt;$K283,1,0))</f>
        <v/>
      </c>
      <c r="Z283" s="11" t="str">
        <f aca="false">IF($A283="","",IF($N283&gt;0,IF(ABS($N283-($S283+$T283+$U283))&gt;0.01,1,0),0))</f>
        <v/>
      </c>
      <c r="AA283" s="11" t="str">
        <f aca="false">IF($A283="","",IF($W283&lt;&gt;"OK",1,0))</f>
        <v/>
      </c>
      <c r="AB283" s="11" t="str">
        <f aca="false">IF($A283="","",IF($V283&lt;0,1,0))</f>
        <v/>
      </c>
      <c r="AC283" s="43" t="str">
        <f aca="false">IF($A283="","",MAX(0,$AC282 + N($O283)))</f>
        <v/>
      </c>
      <c r="AD283" s="44" t="str">
        <f aca="false">IF($A283="","",MAX(0,$AD282 + IF(N($O283)&gt;0,$M283,0) - IF(N($O283)&lt;0,MIN($AD282 + IF(N($O283)&gt;0,$M283,0),(-N($O283))*IF(($AC282+MAX(N($O283),0))&gt;0,($AD282 + IF(N($O283)&gt;0,$M283,0))/($AC282+MAX(N($O283),0)),0)),0)))</f>
        <v/>
      </c>
      <c r="AE283" s="45" t="str">
        <f aca="false">IF($A283="","",IF($AC283&gt;0,$AD283/$AC283,""))</f>
        <v/>
      </c>
    </row>
    <row r="284" customFormat="false" ht="15" hidden="false" customHeight="true" outlineLevel="0" collapsed="false">
      <c r="A284" s="36"/>
      <c r="B284" s="37"/>
      <c r="C284" s="37"/>
      <c r="D284" s="37"/>
      <c r="E284" s="37"/>
      <c r="F284" s="37"/>
      <c r="G284" s="38"/>
      <c r="H284" s="38"/>
      <c r="I284" s="38"/>
      <c r="J284" s="39" t="str">
        <f aca="false">IF($A284="","",Controls!$C$12 + SUMIFS('Capital Ledger'!$C$6:$C$405,'Capital Ledger'!$A$6:$A$405,"&lt;="&amp;$A284) + SUM($T$6:T283) - SUM($L$6:L283))</f>
        <v/>
      </c>
      <c r="K284" s="39" t="str">
        <f aca="false">IF($A284="","",MIN($J284,IF(OR($F284="Confirmed bottom",$F284="Major bottom"),Controls!$C$13,IF($F284="RADAR bottom",IF(Controls!$C$16="Yes",Controls!$C$14,0),IF($F284="Weekly boost",Controls!$C$15,0)))))</f>
        <v/>
      </c>
      <c r="L284" s="38"/>
      <c r="M284" s="39" t="str">
        <f aca="false">IF($A284="","",MAX(0,$G284)+MAX(0,$L284))</f>
        <v/>
      </c>
      <c r="N284" s="38"/>
      <c r="O284" s="40"/>
      <c r="P284" s="39" t="str">
        <f aca="false">IF($A284="","",$N284*Controls!$C$21)</f>
        <v/>
      </c>
      <c r="Q284" s="39" t="str">
        <f aca="false">IF($A284="","",$N284*Controls!$C$22)</f>
        <v/>
      </c>
      <c r="R284" s="39" t="str">
        <f aca="false">IF($A284="","",$N284*Controls!$C$23)</f>
        <v/>
      </c>
      <c r="S284" s="38"/>
      <c r="T284" s="38"/>
      <c r="U284" s="38"/>
      <c r="V284" s="39" t="str">
        <f aca="false">IF($A284="","",$J284-$L284+$T284)</f>
        <v/>
      </c>
      <c r="W284" s="41" t="str">
        <f aca="false">IF($A284="","",IF(ABS($G284-($H284+$I284))&lt;0.01,"OK","Check"))</f>
        <v/>
      </c>
      <c r="X284" s="42"/>
      <c r="Y284" s="11" t="str">
        <f aca="false">IF($A284="","",IF($L284&gt;$K284,1,0))</f>
        <v/>
      </c>
      <c r="Z284" s="11" t="str">
        <f aca="false">IF($A284="","",IF($N284&gt;0,IF(ABS($N284-($S284+$T284+$U284))&gt;0.01,1,0),0))</f>
        <v/>
      </c>
      <c r="AA284" s="11" t="str">
        <f aca="false">IF($A284="","",IF($W284&lt;&gt;"OK",1,0))</f>
        <v/>
      </c>
      <c r="AB284" s="11" t="str">
        <f aca="false">IF($A284="","",IF($V284&lt;0,1,0))</f>
        <v/>
      </c>
      <c r="AC284" s="43" t="str">
        <f aca="false">IF($A284="","",MAX(0,$AC283 + N($O284)))</f>
        <v/>
      </c>
      <c r="AD284" s="44" t="str">
        <f aca="false">IF($A284="","",MAX(0,$AD283 + IF(N($O284)&gt;0,$M284,0) - IF(N($O284)&lt;0,MIN($AD283 + IF(N($O284)&gt;0,$M284,0),(-N($O284))*IF(($AC283+MAX(N($O284),0))&gt;0,($AD283 + IF(N($O284)&gt;0,$M284,0))/($AC283+MAX(N($O284),0)),0)),0)))</f>
        <v/>
      </c>
      <c r="AE284" s="45" t="str">
        <f aca="false">IF($A284="","",IF($AC284&gt;0,$AD284/$AC284,""))</f>
        <v/>
      </c>
    </row>
    <row r="285" customFormat="false" ht="15" hidden="false" customHeight="true" outlineLevel="0" collapsed="false">
      <c r="A285" s="46"/>
      <c r="B285" s="47"/>
      <c r="C285" s="47"/>
      <c r="D285" s="47"/>
      <c r="E285" s="47"/>
      <c r="F285" s="47"/>
      <c r="G285" s="48"/>
      <c r="H285" s="48"/>
      <c r="I285" s="48"/>
      <c r="J285" s="49" t="str">
        <f aca="false">IF($A285="","",Controls!$C$12 + SUMIFS('Capital Ledger'!$C$6:$C$405,'Capital Ledger'!$A$6:$A$405,"&lt;="&amp;$A285) + SUM($T$6:T284) - SUM($L$6:L284))</f>
        <v/>
      </c>
      <c r="K285" s="49" t="str">
        <f aca="false">IF($A285="","",MIN($J285,IF(OR($F285="Confirmed bottom",$F285="Major bottom"),Controls!$C$13,IF($F285="RADAR bottom",IF(Controls!$C$16="Yes",Controls!$C$14,0),IF($F285="Weekly boost",Controls!$C$15,0)))))</f>
        <v/>
      </c>
      <c r="L285" s="48"/>
      <c r="M285" s="49" t="str">
        <f aca="false">IF($A285="","",MAX(0,$G285)+MAX(0,$L285))</f>
        <v/>
      </c>
      <c r="N285" s="48"/>
      <c r="O285" s="50"/>
      <c r="P285" s="49" t="str">
        <f aca="false">IF($A285="","",$N285*Controls!$C$21)</f>
        <v/>
      </c>
      <c r="Q285" s="49" t="str">
        <f aca="false">IF($A285="","",$N285*Controls!$C$22)</f>
        <v/>
      </c>
      <c r="R285" s="49" t="str">
        <f aca="false">IF($A285="","",$N285*Controls!$C$23)</f>
        <v/>
      </c>
      <c r="S285" s="48"/>
      <c r="T285" s="48"/>
      <c r="U285" s="48"/>
      <c r="V285" s="49" t="str">
        <f aca="false">IF($A285="","",$J285-$L285+$T285)</f>
        <v/>
      </c>
      <c r="W285" s="51" t="str">
        <f aca="false">IF($A285="","",IF(ABS($G285-($H285+$I285))&lt;0.01,"OK","Check"))</f>
        <v/>
      </c>
      <c r="X285" s="52"/>
      <c r="Y285" s="11" t="str">
        <f aca="false">IF($A285="","",IF($L285&gt;$K285,1,0))</f>
        <v/>
      </c>
      <c r="Z285" s="11" t="str">
        <f aca="false">IF($A285="","",IF($N285&gt;0,IF(ABS($N285-($S285+$T285+$U285))&gt;0.01,1,0),0))</f>
        <v/>
      </c>
      <c r="AA285" s="11" t="str">
        <f aca="false">IF($A285="","",IF($W285&lt;&gt;"OK",1,0))</f>
        <v/>
      </c>
      <c r="AB285" s="11" t="str">
        <f aca="false">IF($A285="","",IF($V285&lt;0,1,0))</f>
        <v/>
      </c>
      <c r="AC285" s="43" t="str">
        <f aca="false">IF($A285="","",MAX(0,$AC284 + N($O285)))</f>
        <v/>
      </c>
      <c r="AD285" s="44" t="str">
        <f aca="false">IF($A285="","",MAX(0,$AD284 + IF(N($O285)&gt;0,$M285,0) - IF(N($O285)&lt;0,MIN($AD284 + IF(N($O285)&gt;0,$M285,0),(-N($O285))*IF(($AC284+MAX(N($O285),0))&gt;0,($AD284 + IF(N($O285)&gt;0,$M285,0))/($AC284+MAX(N($O285),0)),0)),0)))</f>
        <v/>
      </c>
      <c r="AE285" s="45" t="str">
        <f aca="false">IF($A285="","",IF($AC285&gt;0,$AD285/$AC285,""))</f>
        <v/>
      </c>
    </row>
    <row r="286" customFormat="false" ht="15" hidden="false" customHeight="true" outlineLevel="0" collapsed="false">
      <c r="A286" s="36"/>
      <c r="B286" s="37"/>
      <c r="C286" s="37"/>
      <c r="D286" s="37"/>
      <c r="E286" s="37"/>
      <c r="F286" s="37"/>
      <c r="G286" s="38"/>
      <c r="H286" s="38"/>
      <c r="I286" s="38"/>
      <c r="J286" s="39" t="str">
        <f aca="false">IF($A286="","",Controls!$C$12 + SUMIFS('Capital Ledger'!$C$6:$C$405,'Capital Ledger'!$A$6:$A$405,"&lt;="&amp;$A286) + SUM($T$6:T285) - SUM($L$6:L285))</f>
        <v/>
      </c>
      <c r="K286" s="39" t="str">
        <f aca="false">IF($A286="","",MIN($J286,IF(OR($F286="Confirmed bottom",$F286="Major bottom"),Controls!$C$13,IF($F286="RADAR bottom",IF(Controls!$C$16="Yes",Controls!$C$14,0),IF($F286="Weekly boost",Controls!$C$15,0)))))</f>
        <v/>
      </c>
      <c r="L286" s="38"/>
      <c r="M286" s="39" t="str">
        <f aca="false">IF($A286="","",MAX(0,$G286)+MAX(0,$L286))</f>
        <v/>
      </c>
      <c r="N286" s="38"/>
      <c r="O286" s="40"/>
      <c r="P286" s="39" t="str">
        <f aca="false">IF($A286="","",$N286*Controls!$C$21)</f>
        <v/>
      </c>
      <c r="Q286" s="39" t="str">
        <f aca="false">IF($A286="","",$N286*Controls!$C$22)</f>
        <v/>
      </c>
      <c r="R286" s="39" t="str">
        <f aca="false">IF($A286="","",$N286*Controls!$C$23)</f>
        <v/>
      </c>
      <c r="S286" s="38"/>
      <c r="T286" s="38"/>
      <c r="U286" s="38"/>
      <c r="V286" s="39" t="str">
        <f aca="false">IF($A286="","",$J286-$L286+$T286)</f>
        <v/>
      </c>
      <c r="W286" s="41" t="str">
        <f aca="false">IF($A286="","",IF(ABS($G286-($H286+$I286))&lt;0.01,"OK","Check"))</f>
        <v/>
      </c>
      <c r="X286" s="42"/>
      <c r="Y286" s="11" t="str">
        <f aca="false">IF($A286="","",IF($L286&gt;$K286,1,0))</f>
        <v/>
      </c>
      <c r="Z286" s="11" t="str">
        <f aca="false">IF($A286="","",IF($N286&gt;0,IF(ABS($N286-($S286+$T286+$U286))&gt;0.01,1,0),0))</f>
        <v/>
      </c>
      <c r="AA286" s="11" t="str">
        <f aca="false">IF($A286="","",IF($W286&lt;&gt;"OK",1,0))</f>
        <v/>
      </c>
      <c r="AB286" s="11" t="str">
        <f aca="false">IF($A286="","",IF($V286&lt;0,1,0))</f>
        <v/>
      </c>
      <c r="AC286" s="43" t="str">
        <f aca="false">IF($A286="","",MAX(0,$AC285 + N($O286)))</f>
        <v/>
      </c>
      <c r="AD286" s="44" t="str">
        <f aca="false">IF($A286="","",MAX(0,$AD285 + IF(N($O286)&gt;0,$M286,0) - IF(N($O286)&lt;0,MIN($AD285 + IF(N($O286)&gt;0,$M286,0),(-N($O286))*IF(($AC285+MAX(N($O286),0))&gt;0,($AD285 + IF(N($O286)&gt;0,$M286,0))/($AC285+MAX(N($O286),0)),0)),0)))</f>
        <v/>
      </c>
      <c r="AE286" s="45" t="str">
        <f aca="false">IF($A286="","",IF($AC286&gt;0,$AD286/$AC286,""))</f>
        <v/>
      </c>
    </row>
    <row r="287" customFormat="false" ht="15" hidden="false" customHeight="true" outlineLevel="0" collapsed="false">
      <c r="A287" s="46"/>
      <c r="B287" s="47"/>
      <c r="C287" s="47"/>
      <c r="D287" s="47"/>
      <c r="E287" s="47"/>
      <c r="F287" s="47"/>
      <c r="G287" s="48"/>
      <c r="H287" s="48"/>
      <c r="I287" s="48"/>
      <c r="J287" s="49" t="str">
        <f aca="false">IF($A287="","",Controls!$C$12 + SUMIFS('Capital Ledger'!$C$6:$C$405,'Capital Ledger'!$A$6:$A$405,"&lt;="&amp;$A287) + SUM($T$6:T286) - SUM($L$6:L286))</f>
        <v/>
      </c>
      <c r="K287" s="49" t="str">
        <f aca="false">IF($A287="","",MIN($J287,IF(OR($F287="Confirmed bottom",$F287="Major bottom"),Controls!$C$13,IF($F287="RADAR bottom",IF(Controls!$C$16="Yes",Controls!$C$14,0),IF($F287="Weekly boost",Controls!$C$15,0)))))</f>
        <v/>
      </c>
      <c r="L287" s="48"/>
      <c r="M287" s="49" t="str">
        <f aca="false">IF($A287="","",MAX(0,$G287)+MAX(0,$L287))</f>
        <v/>
      </c>
      <c r="N287" s="48"/>
      <c r="O287" s="50"/>
      <c r="P287" s="49" t="str">
        <f aca="false">IF($A287="","",$N287*Controls!$C$21)</f>
        <v/>
      </c>
      <c r="Q287" s="49" t="str">
        <f aca="false">IF($A287="","",$N287*Controls!$C$22)</f>
        <v/>
      </c>
      <c r="R287" s="49" t="str">
        <f aca="false">IF($A287="","",$N287*Controls!$C$23)</f>
        <v/>
      </c>
      <c r="S287" s="48"/>
      <c r="T287" s="48"/>
      <c r="U287" s="48"/>
      <c r="V287" s="49" t="str">
        <f aca="false">IF($A287="","",$J287-$L287+$T287)</f>
        <v/>
      </c>
      <c r="W287" s="51" t="str">
        <f aca="false">IF($A287="","",IF(ABS($G287-($H287+$I287))&lt;0.01,"OK","Check"))</f>
        <v/>
      </c>
      <c r="X287" s="52"/>
      <c r="Y287" s="11" t="str">
        <f aca="false">IF($A287="","",IF($L287&gt;$K287,1,0))</f>
        <v/>
      </c>
      <c r="Z287" s="11" t="str">
        <f aca="false">IF($A287="","",IF($N287&gt;0,IF(ABS($N287-($S287+$T287+$U287))&gt;0.01,1,0),0))</f>
        <v/>
      </c>
      <c r="AA287" s="11" t="str">
        <f aca="false">IF($A287="","",IF($W287&lt;&gt;"OK",1,0))</f>
        <v/>
      </c>
      <c r="AB287" s="11" t="str">
        <f aca="false">IF($A287="","",IF($V287&lt;0,1,0))</f>
        <v/>
      </c>
      <c r="AC287" s="43" t="str">
        <f aca="false">IF($A287="","",MAX(0,$AC286 + N($O287)))</f>
        <v/>
      </c>
      <c r="AD287" s="44" t="str">
        <f aca="false">IF($A287="","",MAX(0,$AD286 + IF(N($O287)&gt;0,$M287,0) - IF(N($O287)&lt;0,MIN($AD286 + IF(N($O287)&gt;0,$M287,0),(-N($O287))*IF(($AC286+MAX(N($O287),0))&gt;0,($AD286 + IF(N($O287)&gt;0,$M287,0))/($AC286+MAX(N($O287),0)),0)),0)))</f>
        <v/>
      </c>
      <c r="AE287" s="45" t="str">
        <f aca="false">IF($A287="","",IF($AC287&gt;0,$AD287/$AC287,""))</f>
        <v/>
      </c>
    </row>
    <row r="288" customFormat="false" ht="15" hidden="false" customHeight="true" outlineLevel="0" collapsed="false">
      <c r="A288" s="36"/>
      <c r="B288" s="37"/>
      <c r="C288" s="37"/>
      <c r="D288" s="37"/>
      <c r="E288" s="37"/>
      <c r="F288" s="37"/>
      <c r="G288" s="38"/>
      <c r="H288" s="38"/>
      <c r="I288" s="38"/>
      <c r="J288" s="39" t="str">
        <f aca="false">IF($A288="","",Controls!$C$12 + SUMIFS('Capital Ledger'!$C$6:$C$405,'Capital Ledger'!$A$6:$A$405,"&lt;="&amp;$A288) + SUM($T$6:T287) - SUM($L$6:L287))</f>
        <v/>
      </c>
      <c r="K288" s="39" t="str">
        <f aca="false">IF($A288="","",MIN($J288,IF(OR($F288="Confirmed bottom",$F288="Major bottom"),Controls!$C$13,IF($F288="RADAR bottom",IF(Controls!$C$16="Yes",Controls!$C$14,0),IF($F288="Weekly boost",Controls!$C$15,0)))))</f>
        <v/>
      </c>
      <c r="L288" s="38"/>
      <c r="M288" s="39" t="str">
        <f aca="false">IF($A288="","",MAX(0,$G288)+MAX(0,$L288))</f>
        <v/>
      </c>
      <c r="N288" s="38"/>
      <c r="O288" s="40"/>
      <c r="P288" s="39" t="str">
        <f aca="false">IF($A288="","",$N288*Controls!$C$21)</f>
        <v/>
      </c>
      <c r="Q288" s="39" t="str">
        <f aca="false">IF($A288="","",$N288*Controls!$C$22)</f>
        <v/>
      </c>
      <c r="R288" s="39" t="str">
        <f aca="false">IF($A288="","",$N288*Controls!$C$23)</f>
        <v/>
      </c>
      <c r="S288" s="38"/>
      <c r="T288" s="38"/>
      <c r="U288" s="38"/>
      <c r="V288" s="39" t="str">
        <f aca="false">IF($A288="","",$J288-$L288+$T288)</f>
        <v/>
      </c>
      <c r="W288" s="41" t="str">
        <f aca="false">IF($A288="","",IF(ABS($G288-($H288+$I288))&lt;0.01,"OK","Check"))</f>
        <v/>
      </c>
      <c r="X288" s="42"/>
      <c r="Y288" s="11" t="str">
        <f aca="false">IF($A288="","",IF($L288&gt;$K288,1,0))</f>
        <v/>
      </c>
      <c r="Z288" s="11" t="str">
        <f aca="false">IF($A288="","",IF($N288&gt;0,IF(ABS($N288-($S288+$T288+$U288))&gt;0.01,1,0),0))</f>
        <v/>
      </c>
      <c r="AA288" s="11" t="str">
        <f aca="false">IF($A288="","",IF($W288&lt;&gt;"OK",1,0))</f>
        <v/>
      </c>
      <c r="AB288" s="11" t="str">
        <f aca="false">IF($A288="","",IF($V288&lt;0,1,0))</f>
        <v/>
      </c>
      <c r="AC288" s="43" t="str">
        <f aca="false">IF($A288="","",MAX(0,$AC287 + N($O288)))</f>
        <v/>
      </c>
      <c r="AD288" s="44" t="str">
        <f aca="false">IF($A288="","",MAX(0,$AD287 + IF(N($O288)&gt;0,$M288,0) - IF(N($O288)&lt;0,MIN($AD287 + IF(N($O288)&gt;0,$M288,0),(-N($O288))*IF(($AC287+MAX(N($O288),0))&gt;0,($AD287 + IF(N($O288)&gt;0,$M288,0))/($AC287+MAX(N($O288),0)),0)),0)))</f>
        <v/>
      </c>
      <c r="AE288" s="45" t="str">
        <f aca="false">IF($A288="","",IF($AC288&gt;0,$AD288/$AC288,""))</f>
        <v/>
      </c>
    </row>
    <row r="289" customFormat="false" ht="15" hidden="false" customHeight="true" outlineLevel="0" collapsed="false">
      <c r="A289" s="46"/>
      <c r="B289" s="47"/>
      <c r="C289" s="47"/>
      <c r="D289" s="47"/>
      <c r="E289" s="47"/>
      <c r="F289" s="47"/>
      <c r="G289" s="48"/>
      <c r="H289" s="48"/>
      <c r="I289" s="48"/>
      <c r="J289" s="49" t="str">
        <f aca="false">IF($A289="","",Controls!$C$12 + SUMIFS('Capital Ledger'!$C$6:$C$405,'Capital Ledger'!$A$6:$A$405,"&lt;="&amp;$A289) + SUM($T$6:T288) - SUM($L$6:L288))</f>
        <v/>
      </c>
      <c r="K289" s="49" t="str">
        <f aca="false">IF($A289="","",MIN($J289,IF(OR($F289="Confirmed bottom",$F289="Major bottom"),Controls!$C$13,IF($F289="RADAR bottom",IF(Controls!$C$16="Yes",Controls!$C$14,0),IF($F289="Weekly boost",Controls!$C$15,0)))))</f>
        <v/>
      </c>
      <c r="L289" s="48"/>
      <c r="M289" s="49" t="str">
        <f aca="false">IF($A289="","",MAX(0,$G289)+MAX(0,$L289))</f>
        <v/>
      </c>
      <c r="N289" s="48"/>
      <c r="O289" s="50"/>
      <c r="P289" s="49" t="str">
        <f aca="false">IF($A289="","",$N289*Controls!$C$21)</f>
        <v/>
      </c>
      <c r="Q289" s="49" t="str">
        <f aca="false">IF($A289="","",$N289*Controls!$C$22)</f>
        <v/>
      </c>
      <c r="R289" s="49" t="str">
        <f aca="false">IF($A289="","",$N289*Controls!$C$23)</f>
        <v/>
      </c>
      <c r="S289" s="48"/>
      <c r="T289" s="48"/>
      <c r="U289" s="48"/>
      <c r="V289" s="49" t="str">
        <f aca="false">IF($A289="","",$J289-$L289+$T289)</f>
        <v/>
      </c>
      <c r="W289" s="51" t="str">
        <f aca="false">IF($A289="","",IF(ABS($G289-($H289+$I289))&lt;0.01,"OK","Check"))</f>
        <v/>
      </c>
      <c r="X289" s="52"/>
      <c r="Y289" s="11" t="str">
        <f aca="false">IF($A289="","",IF($L289&gt;$K289,1,0))</f>
        <v/>
      </c>
      <c r="Z289" s="11" t="str">
        <f aca="false">IF($A289="","",IF($N289&gt;0,IF(ABS($N289-($S289+$T289+$U289))&gt;0.01,1,0),0))</f>
        <v/>
      </c>
      <c r="AA289" s="11" t="str">
        <f aca="false">IF($A289="","",IF($W289&lt;&gt;"OK",1,0))</f>
        <v/>
      </c>
      <c r="AB289" s="11" t="str">
        <f aca="false">IF($A289="","",IF($V289&lt;0,1,0))</f>
        <v/>
      </c>
      <c r="AC289" s="43" t="str">
        <f aca="false">IF($A289="","",MAX(0,$AC288 + N($O289)))</f>
        <v/>
      </c>
      <c r="AD289" s="44" t="str">
        <f aca="false">IF($A289="","",MAX(0,$AD288 + IF(N($O289)&gt;0,$M289,0) - IF(N($O289)&lt;0,MIN($AD288 + IF(N($O289)&gt;0,$M289,0),(-N($O289))*IF(($AC288+MAX(N($O289),0))&gt;0,($AD288 + IF(N($O289)&gt;0,$M289,0))/($AC288+MAX(N($O289),0)),0)),0)))</f>
        <v/>
      </c>
      <c r="AE289" s="45" t="str">
        <f aca="false">IF($A289="","",IF($AC289&gt;0,$AD289/$AC289,""))</f>
        <v/>
      </c>
    </row>
    <row r="290" customFormat="false" ht="15" hidden="false" customHeight="true" outlineLevel="0" collapsed="false">
      <c r="A290" s="36"/>
      <c r="B290" s="37"/>
      <c r="C290" s="37"/>
      <c r="D290" s="37"/>
      <c r="E290" s="37"/>
      <c r="F290" s="37"/>
      <c r="G290" s="38"/>
      <c r="H290" s="38"/>
      <c r="I290" s="38"/>
      <c r="J290" s="39" t="str">
        <f aca="false">IF($A290="","",Controls!$C$12 + SUMIFS('Capital Ledger'!$C$6:$C$405,'Capital Ledger'!$A$6:$A$405,"&lt;="&amp;$A290) + SUM($T$6:T289) - SUM($L$6:L289))</f>
        <v/>
      </c>
      <c r="K290" s="39" t="str">
        <f aca="false">IF($A290="","",MIN($J290,IF(OR($F290="Confirmed bottom",$F290="Major bottom"),Controls!$C$13,IF($F290="RADAR bottom",IF(Controls!$C$16="Yes",Controls!$C$14,0),IF($F290="Weekly boost",Controls!$C$15,0)))))</f>
        <v/>
      </c>
      <c r="L290" s="38"/>
      <c r="M290" s="39" t="str">
        <f aca="false">IF($A290="","",MAX(0,$G290)+MAX(0,$L290))</f>
        <v/>
      </c>
      <c r="N290" s="38"/>
      <c r="O290" s="40"/>
      <c r="P290" s="39" t="str">
        <f aca="false">IF($A290="","",$N290*Controls!$C$21)</f>
        <v/>
      </c>
      <c r="Q290" s="39" t="str">
        <f aca="false">IF($A290="","",$N290*Controls!$C$22)</f>
        <v/>
      </c>
      <c r="R290" s="39" t="str">
        <f aca="false">IF($A290="","",$N290*Controls!$C$23)</f>
        <v/>
      </c>
      <c r="S290" s="38"/>
      <c r="T290" s="38"/>
      <c r="U290" s="38"/>
      <c r="V290" s="39" t="str">
        <f aca="false">IF($A290="","",$J290-$L290+$T290)</f>
        <v/>
      </c>
      <c r="W290" s="41" t="str">
        <f aca="false">IF($A290="","",IF(ABS($G290-($H290+$I290))&lt;0.01,"OK","Check"))</f>
        <v/>
      </c>
      <c r="X290" s="42"/>
      <c r="Y290" s="11" t="str">
        <f aca="false">IF($A290="","",IF($L290&gt;$K290,1,0))</f>
        <v/>
      </c>
      <c r="Z290" s="11" t="str">
        <f aca="false">IF($A290="","",IF($N290&gt;0,IF(ABS($N290-($S290+$T290+$U290))&gt;0.01,1,0),0))</f>
        <v/>
      </c>
      <c r="AA290" s="11" t="str">
        <f aca="false">IF($A290="","",IF($W290&lt;&gt;"OK",1,0))</f>
        <v/>
      </c>
      <c r="AB290" s="11" t="str">
        <f aca="false">IF($A290="","",IF($V290&lt;0,1,0))</f>
        <v/>
      </c>
      <c r="AC290" s="43" t="str">
        <f aca="false">IF($A290="","",MAX(0,$AC289 + N($O290)))</f>
        <v/>
      </c>
      <c r="AD290" s="44" t="str">
        <f aca="false">IF($A290="","",MAX(0,$AD289 + IF(N($O290)&gt;0,$M290,0) - IF(N($O290)&lt;0,MIN($AD289 + IF(N($O290)&gt;0,$M290,0),(-N($O290))*IF(($AC289+MAX(N($O290),0))&gt;0,($AD289 + IF(N($O290)&gt;0,$M290,0))/($AC289+MAX(N($O290),0)),0)),0)))</f>
        <v/>
      </c>
      <c r="AE290" s="45" t="str">
        <f aca="false">IF($A290="","",IF($AC290&gt;0,$AD290/$AC290,""))</f>
        <v/>
      </c>
    </row>
    <row r="291" customFormat="false" ht="15" hidden="false" customHeight="true" outlineLevel="0" collapsed="false">
      <c r="A291" s="46"/>
      <c r="B291" s="47"/>
      <c r="C291" s="47"/>
      <c r="D291" s="47"/>
      <c r="E291" s="47"/>
      <c r="F291" s="47"/>
      <c r="G291" s="48"/>
      <c r="H291" s="48"/>
      <c r="I291" s="48"/>
      <c r="J291" s="49" t="str">
        <f aca="false">IF($A291="","",Controls!$C$12 + SUMIFS('Capital Ledger'!$C$6:$C$405,'Capital Ledger'!$A$6:$A$405,"&lt;="&amp;$A291) + SUM($T$6:T290) - SUM($L$6:L290))</f>
        <v/>
      </c>
      <c r="K291" s="49" t="str">
        <f aca="false">IF($A291="","",MIN($J291,IF(OR($F291="Confirmed bottom",$F291="Major bottom"),Controls!$C$13,IF($F291="RADAR bottom",IF(Controls!$C$16="Yes",Controls!$C$14,0),IF($F291="Weekly boost",Controls!$C$15,0)))))</f>
        <v/>
      </c>
      <c r="L291" s="48"/>
      <c r="M291" s="49" t="str">
        <f aca="false">IF($A291="","",MAX(0,$G291)+MAX(0,$L291))</f>
        <v/>
      </c>
      <c r="N291" s="48"/>
      <c r="O291" s="50"/>
      <c r="P291" s="49" t="str">
        <f aca="false">IF($A291="","",$N291*Controls!$C$21)</f>
        <v/>
      </c>
      <c r="Q291" s="49" t="str">
        <f aca="false">IF($A291="","",$N291*Controls!$C$22)</f>
        <v/>
      </c>
      <c r="R291" s="49" t="str">
        <f aca="false">IF($A291="","",$N291*Controls!$C$23)</f>
        <v/>
      </c>
      <c r="S291" s="48"/>
      <c r="T291" s="48"/>
      <c r="U291" s="48"/>
      <c r="V291" s="49" t="str">
        <f aca="false">IF($A291="","",$J291-$L291+$T291)</f>
        <v/>
      </c>
      <c r="W291" s="51" t="str">
        <f aca="false">IF($A291="","",IF(ABS($G291-($H291+$I291))&lt;0.01,"OK","Check"))</f>
        <v/>
      </c>
      <c r="X291" s="52"/>
      <c r="Y291" s="11" t="str">
        <f aca="false">IF($A291="","",IF($L291&gt;$K291,1,0))</f>
        <v/>
      </c>
      <c r="Z291" s="11" t="str">
        <f aca="false">IF($A291="","",IF($N291&gt;0,IF(ABS($N291-($S291+$T291+$U291))&gt;0.01,1,0),0))</f>
        <v/>
      </c>
      <c r="AA291" s="11" t="str">
        <f aca="false">IF($A291="","",IF($W291&lt;&gt;"OK",1,0))</f>
        <v/>
      </c>
      <c r="AB291" s="11" t="str">
        <f aca="false">IF($A291="","",IF($V291&lt;0,1,0))</f>
        <v/>
      </c>
      <c r="AC291" s="43" t="str">
        <f aca="false">IF($A291="","",MAX(0,$AC290 + N($O291)))</f>
        <v/>
      </c>
      <c r="AD291" s="44" t="str">
        <f aca="false">IF($A291="","",MAX(0,$AD290 + IF(N($O291)&gt;0,$M291,0) - IF(N($O291)&lt;0,MIN($AD290 + IF(N($O291)&gt;0,$M291,0),(-N($O291))*IF(($AC290+MAX(N($O291),0))&gt;0,($AD290 + IF(N($O291)&gt;0,$M291,0))/($AC290+MAX(N($O291),0)),0)),0)))</f>
        <v/>
      </c>
      <c r="AE291" s="45" t="str">
        <f aca="false">IF($A291="","",IF($AC291&gt;0,$AD291/$AC291,""))</f>
        <v/>
      </c>
    </row>
    <row r="292" customFormat="false" ht="15" hidden="false" customHeight="true" outlineLevel="0" collapsed="false">
      <c r="A292" s="36"/>
      <c r="B292" s="37"/>
      <c r="C292" s="37"/>
      <c r="D292" s="37"/>
      <c r="E292" s="37"/>
      <c r="F292" s="37"/>
      <c r="G292" s="38"/>
      <c r="H292" s="38"/>
      <c r="I292" s="38"/>
      <c r="J292" s="39" t="str">
        <f aca="false">IF($A292="","",Controls!$C$12 + SUMIFS('Capital Ledger'!$C$6:$C$405,'Capital Ledger'!$A$6:$A$405,"&lt;="&amp;$A292) + SUM($T$6:T291) - SUM($L$6:L291))</f>
        <v/>
      </c>
      <c r="K292" s="39" t="str">
        <f aca="false">IF($A292="","",MIN($J292,IF(OR($F292="Confirmed bottom",$F292="Major bottom"),Controls!$C$13,IF($F292="RADAR bottom",IF(Controls!$C$16="Yes",Controls!$C$14,0),IF($F292="Weekly boost",Controls!$C$15,0)))))</f>
        <v/>
      </c>
      <c r="L292" s="38"/>
      <c r="M292" s="39" t="str">
        <f aca="false">IF($A292="","",MAX(0,$G292)+MAX(0,$L292))</f>
        <v/>
      </c>
      <c r="N292" s="38"/>
      <c r="O292" s="40"/>
      <c r="P292" s="39" t="str">
        <f aca="false">IF($A292="","",$N292*Controls!$C$21)</f>
        <v/>
      </c>
      <c r="Q292" s="39" t="str">
        <f aca="false">IF($A292="","",$N292*Controls!$C$22)</f>
        <v/>
      </c>
      <c r="R292" s="39" t="str">
        <f aca="false">IF($A292="","",$N292*Controls!$C$23)</f>
        <v/>
      </c>
      <c r="S292" s="38"/>
      <c r="T292" s="38"/>
      <c r="U292" s="38"/>
      <c r="V292" s="39" t="str">
        <f aca="false">IF($A292="","",$J292-$L292+$T292)</f>
        <v/>
      </c>
      <c r="W292" s="41" t="str">
        <f aca="false">IF($A292="","",IF(ABS($G292-($H292+$I292))&lt;0.01,"OK","Check"))</f>
        <v/>
      </c>
      <c r="X292" s="42"/>
      <c r="Y292" s="11" t="str">
        <f aca="false">IF($A292="","",IF($L292&gt;$K292,1,0))</f>
        <v/>
      </c>
      <c r="Z292" s="11" t="str">
        <f aca="false">IF($A292="","",IF($N292&gt;0,IF(ABS($N292-($S292+$T292+$U292))&gt;0.01,1,0),0))</f>
        <v/>
      </c>
      <c r="AA292" s="11" t="str">
        <f aca="false">IF($A292="","",IF($W292&lt;&gt;"OK",1,0))</f>
        <v/>
      </c>
      <c r="AB292" s="11" t="str">
        <f aca="false">IF($A292="","",IF($V292&lt;0,1,0))</f>
        <v/>
      </c>
      <c r="AC292" s="43" t="str">
        <f aca="false">IF($A292="","",MAX(0,$AC291 + N($O292)))</f>
        <v/>
      </c>
      <c r="AD292" s="44" t="str">
        <f aca="false">IF($A292="","",MAX(0,$AD291 + IF(N($O292)&gt;0,$M292,0) - IF(N($O292)&lt;0,MIN($AD291 + IF(N($O292)&gt;0,$M292,0),(-N($O292))*IF(($AC291+MAX(N($O292),0))&gt;0,($AD291 + IF(N($O292)&gt;0,$M292,0))/($AC291+MAX(N($O292),0)),0)),0)))</f>
        <v/>
      </c>
      <c r="AE292" s="45" t="str">
        <f aca="false">IF($A292="","",IF($AC292&gt;0,$AD292/$AC292,""))</f>
        <v/>
      </c>
    </row>
    <row r="293" customFormat="false" ht="15" hidden="false" customHeight="true" outlineLevel="0" collapsed="false">
      <c r="A293" s="46"/>
      <c r="B293" s="47"/>
      <c r="C293" s="47"/>
      <c r="D293" s="47"/>
      <c r="E293" s="47"/>
      <c r="F293" s="47"/>
      <c r="G293" s="48"/>
      <c r="H293" s="48"/>
      <c r="I293" s="48"/>
      <c r="J293" s="49" t="str">
        <f aca="false">IF($A293="","",Controls!$C$12 + SUMIFS('Capital Ledger'!$C$6:$C$405,'Capital Ledger'!$A$6:$A$405,"&lt;="&amp;$A293) + SUM($T$6:T292) - SUM($L$6:L292))</f>
        <v/>
      </c>
      <c r="K293" s="49" t="str">
        <f aca="false">IF($A293="","",MIN($J293,IF(OR($F293="Confirmed bottom",$F293="Major bottom"),Controls!$C$13,IF($F293="RADAR bottom",IF(Controls!$C$16="Yes",Controls!$C$14,0),IF($F293="Weekly boost",Controls!$C$15,0)))))</f>
        <v/>
      </c>
      <c r="L293" s="48"/>
      <c r="M293" s="49" t="str">
        <f aca="false">IF($A293="","",MAX(0,$G293)+MAX(0,$L293))</f>
        <v/>
      </c>
      <c r="N293" s="48"/>
      <c r="O293" s="50"/>
      <c r="P293" s="49" t="str">
        <f aca="false">IF($A293="","",$N293*Controls!$C$21)</f>
        <v/>
      </c>
      <c r="Q293" s="49" t="str">
        <f aca="false">IF($A293="","",$N293*Controls!$C$22)</f>
        <v/>
      </c>
      <c r="R293" s="49" t="str">
        <f aca="false">IF($A293="","",$N293*Controls!$C$23)</f>
        <v/>
      </c>
      <c r="S293" s="48"/>
      <c r="T293" s="48"/>
      <c r="U293" s="48"/>
      <c r="V293" s="49" t="str">
        <f aca="false">IF($A293="","",$J293-$L293+$T293)</f>
        <v/>
      </c>
      <c r="W293" s="51" t="str">
        <f aca="false">IF($A293="","",IF(ABS($G293-($H293+$I293))&lt;0.01,"OK","Check"))</f>
        <v/>
      </c>
      <c r="X293" s="52"/>
      <c r="Y293" s="11" t="str">
        <f aca="false">IF($A293="","",IF($L293&gt;$K293,1,0))</f>
        <v/>
      </c>
      <c r="Z293" s="11" t="str">
        <f aca="false">IF($A293="","",IF($N293&gt;0,IF(ABS($N293-($S293+$T293+$U293))&gt;0.01,1,0),0))</f>
        <v/>
      </c>
      <c r="AA293" s="11" t="str">
        <f aca="false">IF($A293="","",IF($W293&lt;&gt;"OK",1,0))</f>
        <v/>
      </c>
      <c r="AB293" s="11" t="str">
        <f aca="false">IF($A293="","",IF($V293&lt;0,1,0))</f>
        <v/>
      </c>
      <c r="AC293" s="43" t="str">
        <f aca="false">IF($A293="","",MAX(0,$AC292 + N($O293)))</f>
        <v/>
      </c>
      <c r="AD293" s="44" t="str">
        <f aca="false">IF($A293="","",MAX(0,$AD292 + IF(N($O293)&gt;0,$M293,0) - IF(N($O293)&lt;0,MIN($AD292 + IF(N($O293)&gt;0,$M293,0),(-N($O293))*IF(($AC292+MAX(N($O293),0))&gt;0,($AD292 + IF(N($O293)&gt;0,$M293,0))/($AC292+MAX(N($O293),0)),0)),0)))</f>
        <v/>
      </c>
      <c r="AE293" s="45" t="str">
        <f aca="false">IF($A293="","",IF($AC293&gt;0,$AD293/$AC293,""))</f>
        <v/>
      </c>
    </row>
    <row r="294" customFormat="false" ht="15" hidden="false" customHeight="true" outlineLevel="0" collapsed="false">
      <c r="A294" s="36"/>
      <c r="B294" s="37"/>
      <c r="C294" s="37"/>
      <c r="D294" s="37"/>
      <c r="E294" s="37"/>
      <c r="F294" s="37"/>
      <c r="G294" s="38"/>
      <c r="H294" s="38"/>
      <c r="I294" s="38"/>
      <c r="J294" s="39" t="str">
        <f aca="false">IF($A294="","",Controls!$C$12 + SUMIFS('Capital Ledger'!$C$6:$C$405,'Capital Ledger'!$A$6:$A$405,"&lt;="&amp;$A294) + SUM($T$6:T293) - SUM($L$6:L293))</f>
        <v/>
      </c>
      <c r="K294" s="39" t="str">
        <f aca="false">IF($A294="","",MIN($J294,IF(OR($F294="Confirmed bottom",$F294="Major bottom"),Controls!$C$13,IF($F294="RADAR bottom",IF(Controls!$C$16="Yes",Controls!$C$14,0),IF($F294="Weekly boost",Controls!$C$15,0)))))</f>
        <v/>
      </c>
      <c r="L294" s="38"/>
      <c r="M294" s="39" t="str">
        <f aca="false">IF($A294="","",MAX(0,$G294)+MAX(0,$L294))</f>
        <v/>
      </c>
      <c r="N294" s="38"/>
      <c r="O294" s="40"/>
      <c r="P294" s="39" t="str">
        <f aca="false">IF($A294="","",$N294*Controls!$C$21)</f>
        <v/>
      </c>
      <c r="Q294" s="39" t="str">
        <f aca="false">IF($A294="","",$N294*Controls!$C$22)</f>
        <v/>
      </c>
      <c r="R294" s="39" t="str">
        <f aca="false">IF($A294="","",$N294*Controls!$C$23)</f>
        <v/>
      </c>
      <c r="S294" s="38"/>
      <c r="T294" s="38"/>
      <c r="U294" s="38"/>
      <c r="V294" s="39" t="str">
        <f aca="false">IF($A294="","",$J294-$L294+$T294)</f>
        <v/>
      </c>
      <c r="W294" s="41" t="str">
        <f aca="false">IF($A294="","",IF(ABS($G294-($H294+$I294))&lt;0.01,"OK","Check"))</f>
        <v/>
      </c>
      <c r="X294" s="42"/>
      <c r="Y294" s="11" t="str">
        <f aca="false">IF($A294="","",IF($L294&gt;$K294,1,0))</f>
        <v/>
      </c>
      <c r="Z294" s="11" t="str">
        <f aca="false">IF($A294="","",IF($N294&gt;0,IF(ABS($N294-($S294+$T294+$U294))&gt;0.01,1,0),0))</f>
        <v/>
      </c>
      <c r="AA294" s="11" t="str">
        <f aca="false">IF($A294="","",IF($W294&lt;&gt;"OK",1,0))</f>
        <v/>
      </c>
      <c r="AB294" s="11" t="str">
        <f aca="false">IF($A294="","",IF($V294&lt;0,1,0))</f>
        <v/>
      </c>
      <c r="AC294" s="43" t="str">
        <f aca="false">IF($A294="","",MAX(0,$AC293 + N($O294)))</f>
        <v/>
      </c>
      <c r="AD294" s="44" t="str">
        <f aca="false">IF($A294="","",MAX(0,$AD293 + IF(N($O294)&gt;0,$M294,0) - IF(N($O294)&lt;0,MIN($AD293 + IF(N($O294)&gt;0,$M294,0),(-N($O294))*IF(($AC293+MAX(N($O294),0))&gt;0,($AD293 + IF(N($O294)&gt;0,$M294,0))/($AC293+MAX(N($O294),0)),0)),0)))</f>
        <v/>
      </c>
      <c r="AE294" s="45" t="str">
        <f aca="false">IF($A294="","",IF($AC294&gt;0,$AD294/$AC294,""))</f>
        <v/>
      </c>
    </row>
    <row r="295" customFormat="false" ht="15" hidden="false" customHeight="true" outlineLevel="0" collapsed="false">
      <c r="A295" s="46"/>
      <c r="B295" s="47"/>
      <c r="C295" s="47"/>
      <c r="D295" s="47"/>
      <c r="E295" s="47"/>
      <c r="F295" s="47"/>
      <c r="G295" s="48"/>
      <c r="H295" s="48"/>
      <c r="I295" s="48"/>
      <c r="J295" s="49" t="str">
        <f aca="false">IF($A295="","",Controls!$C$12 + SUMIFS('Capital Ledger'!$C$6:$C$405,'Capital Ledger'!$A$6:$A$405,"&lt;="&amp;$A295) + SUM($T$6:T294) - SUM($L$6:L294))</f>
        <v/>
      </c>
      <c r="K295" s="49" t="str">
        <f aca="false">IF($A295="","",MIN($J295,IF(OR($F295="Confirmed bottom",$F295="Major bottom"),Controls!$C$13,IF($F295="RADAR bottom",IF(Controls!$C$16="Yes",Controls!$C$14,0),IF($F295="Weekly boost",Controls!$C$15,0)))))</f>
        <v/>
      </c>
      <c r="L295" s="48"/>
      <c r="M295" s="49" t="str">
        <f aca="false">IF($A295="","",MAX(0,$G295)+MAX(0,$L295))</f>
        <v/>
      </c>
      <c r="N295" s="48"/>
      <c r="O295" s="50"/>
      <c r="P295" s="49" t="str">
        <f aca="false">IF($A295="","",$N295*Controls!$C$21)</f>
        <v/>
      </c>
      <c r="Q295" s="49" t="str">
        <f aca="false">IF($A295="","",$N295*Controls!$C$22)</f>
        <v/>
      </c>
      <c r="R295" s="49" t="str">
        <f aca="false">IF($A295="","",$N295*Controls!$C$23)</f>
        <v/>
      </c>
      <c r="S295" s="48"/>
      <c r="T295" s="48"/>
      <c r="U295" s="48"/>
      <c r="V295" s="49" t="str">
        <f aca="false">IF($A295="","",$J295-$L295+$T295)</f>
        <v/>
      </c>
      <c r="W295" s="51" t="str">
        <f aca="false">IF($A295="","",IF(ABS($G295-($H295+$I295))&lt;0.01,"OK","Check"))</f>
        <v/>
      </c>
      <c r="X295" s="52"/>
      <c r="Y295" s="11" t="str">
        <f aca="false">IF($A295="","",IF($L295&gt;$K295,1,0))</f>
        <v/>
      </c>
      <c r="Z295" s="11" t="str">
        <f aca="false">IF($A295="","",IF($N295&gt;0,IF(ABS($N295-($S295+$T295+$U295))&gt;0.01,1,0),0))</f>
        <v/>
      </c>
      <c r="AA295" s="11" t="str">
        <f aca="false">IF($A295="","",IF($W295&lt;&gt;"OK",1,0))</f>
        <v/>
      </c>
      <c r="AB295" s="11" t="str">
        <f aca="false">IF($A295="","",IF($V295&lt;0,1,0))</f>
        <v/>
      </c>
      <c r="AC295" s="43" t="str">
        <f aca="false">IF($A295="","",MAX(0,$AC294 + N($O295)))</f>
        <v/>
      </c>
      <c r="AD295" s="44" t="str">
        <f aca="false">IF($A295="","",MAX(0,$AD294 + IF(N($O295)&gt;0,$M295,0) - IF(N($O295)&lt;0,MIN($AD294 + IF(N($O295)&gt;0,$M295,0),(-N($O295))*IF(($AC294+MAX(N($O295),0))&gt;0,($AD294 + IF(N($O295)&gt;0,$M295,0))/($AC294+MAX(N($O295),0)),0)),0)))</f>
        <v/>
      </c>
      <c r="AE295" s="45" t="str">
        <f aca="false">IF($A295="","",IF($AC295&gt;0,$AD295/$AC295,""))</f>
        <v/>
      </c>
    </row>
    <row r="296" customFormat="false" ht="15" hidden="false" customHeight="true" outlineLevel="0" collapsed="false">
      <c r="A296" s="36"/>
      <c r="B296" s="37"/>
      <c r="C296" s="37"/>
      <c r="D296" s="37"/>
      <c r="E296" s="37"/>
      <c r="F296" s="37"/>
      <c r="G296" s="38"/>
      <c r="H296" s="38"/>
      <c r="I296" s="38"/>
      <c r="J296" s="39" t="str">
        <f aca="false">IF($A296="","",Controls!$C$12 + SUMIFS('Capital Ledger'!$C$6:$C$405,'Capital Ledger'!$A$6:$A$405,"&lt;="&amp;$A296) + SUM($T$6:T295) - SUM($L$6:L295))</f>
        <v/>
      </c>
      <c r="K296" s="39" t="str">
        <f aca="false">IF($A296="","",MIN($J296,IF(OR($F296="Confirmed bottom",$F296="Major bottom"),Controls!$C$13,IF($F296="RADAR bottom",IF(Controls!$C$16="Yes",Controls!$C$14,0),IF($F296="Weekly boost",Controls!$C$15,0)))))</f>
        <v/>
      </c>
      <c r="L296" s="38"/>
      <c r="M296" s="39" t="str">
        <f aca="false">IF($A296="","",MAX(0,$G296)+MAX(0,$L296))</f>
        <v/>
      </c>
      <c r="N296" s="38"/>
      <c r="O296" s="40"/>
      <c r="P296" s="39" t="str">
        <f aca="false">IF($A296="","",$N296*Controls!$C$21)</f>
        <v/>
      </c>
      <c r="Q296" s="39" t="str">
        <f aca="false">IF($A296="","",$N296*Controls!$C$22)</f>
        <v/>
      </c>
      <c r="R296" s="39" t="str">
        <f aca="false">IF($A296="","",$N296*Controls!$C$23)</f>
        <v/>
      </c>
      <c r="S296" s="38"/>
      <c r="T296" s="38"/>
      <c r="U296" s="38"/>
      <c r="V296" s="39" t="str">
        <f aca="false">IF($A296="","",$J296-$L296+$T296)</f>
        <v/>
      </c>
      <c r="W296" s="41" t="str">
        <f aca="false">IF($A296="","",IF(ABS($G296-($H296+$I296))&lt;0.01,"OK","Check"))</f>
        <v/>
      </c>
      <c r="X296" s="42"/>
      <c r="Y296" s="11" t="str">
        <f aca="false">IF($A296="","",IF($L296&gt;$K296,1,0))</f>
        <v/>
      </c>
      <c r="Z296" s="11" t="str">
        <f aca="false">IF($A296="","",IF($N296&gt;0,IF(ABS($N296-($S296+$T296+$U296))&gt;0.01,1,0),0))</f>
        <v/>
      </c>
      <c r="AA296" s="11" t="str">
        <f aca="false">IF($A296="","",IF($W296&lt;&gt;"OK",1,0))</f>
        <v/>
      </c>
      <c r="AB296" s="11" t="str">
        <f aca="false">IF($A296="","",IF($V296&lt;0,1,0))</f>
        <v/>
      </c>
      <c r="AC296" s="43" t="str">
        <f aca="false">IF($A296="","",MAX(0,$AC295 + N($O296)))</f>
        <v/>
      </c>
      <c r="AD296" s="44" t="str">
        <f aca="false">IF($A296="","",MAX(0,$AD295 + IF(N($O296)&gt;0,$M296,0) - IF(N($O296)&lt;0,MIN($AD295 + IF(N($O296)&gt;0,$M296,0),(-N($O296))*IF(($AC295+MAX(N($O296),0))&gt;0,($AD295 + IF(N($O296)&gt;0,$M296,0))/($AC295+MAX(N($O296),0)),0)),0)))</f>
        <v/>
      </c>
      <c r="AE296" s="45" t="str">
        <f aca="false">IF($A296="","",IF($AC296&gt;0,$AD296/$AC296,""))</f>
        <v/>
      </c>
    </row>
    <row r="297" customFormat="false" ht="15" hidden="false" customHeight="true" outlineLevel="0" collapsed="false">
      <c r="A297" s="46"/>
      <c r="B297" s="47"/>
      <c r="C297" s="47"/>
      <c r="D297" s="47"/>
      <c r="E297" s="47"/>
      <c r="F297" s="47"/>
      <c r="G297" s="48"/>
      <c r="H297" s="48"/>
      <c r="I297" s="48"/>
      <c r="J297" s="49" t="str">
        <f aca="false">IF($A297="","",Controls!$C$12 + SUMIFS('Capital Ledger'!$C$6:$C$405,'Capital Ledger'!$A$6:$A$405,"&lt;="&amp;$A297) + SUM($T$6:T296) - SUM($L$6:L296))</f>
        <v/>
      </c>
      <c r="K297" s="49" t="str">
        <f aca="false">IF($A297="","",MIN($J297,IF(OR($F297="Confirmed bottom",$F297="Major bottom"),Controls!$C$13,IF($F297="RADAR bottom",IF(Controls!$C$16="Yes",Controls!$C$14,0),IF($F297="Weekly boost",Controls!$C$15,0)))))</f>
        <v/>
      </c>
      <c r="L297" s="48"/>
      <c r="M297" s="49" t="str">
        <f aca="false">IF($A297="","",MAX(0,$G297)+MAX(0,$L297))</f>
        <v/>
      </c>
      <c r="N297" s="48"/>
      <c r="O297" s="50"/>
      <c r="P297" s="49" t="str">
        <f aca="false">IF($A297="","",$N297*Controls!$C$21)</f>
        <v/>
      </c>
      <c r="Q297" s="49" t="str">
        <f aca="false">IF($A297="","",$N297*Controls!$C$22)</f>
        <v/>
      </c>
      <c r="R297" s="49" t="str">
        <f aca="false">IF($A297="","",$N297*Controls!$C$23)</f>
        <v/>
      </c>
      <c r="S297" s="48"/>
      <c r="T297" s="48"/>
      <c r="U297" s="48"/>
      <c r="V297" s="49" t="str">
        <f aca="false">IF($A297="","",$J297-$L297+$T297)</f>
        <v/>
      </c>
      <c r="W297" s="51" t="str">
        <f aca="false">IF($A297="","",IF(ABS($G297-($H297+$I297))&lt;0.01,"OK","Check"))</f>
        <v/>
      </c>
      <c r="X297" s="52"/>
      <c r="Y297" s="11" t="str">
        <f aca="false">IF($A297="","",IF($L297&gt;$K297,1,0))</f>
        <v/>
      </c>
      <c r="Z297" s="11" t="str">
        <f aca="false">IF($A297="","",IF($N297&gt;0,IF(ABS($N297-($S297+$T297+$U297))&gt;0.01,1,0),0))</f>
        <v/>
      </c>
      <c r="AA297" s="11" t="str">
        <f aca="false">IF($A297="","",IF($W297&lt;&gt;"OK",1,0))</f>
        <v/>
      </c>
      <c r="AB297" s="11" t="str">
        <f aca="false">IF($A297="","",IF($V297&lt;0,1,0))</f>
        <v/>
      </c>
      <c r="AC297" s="43" t="str">
        <f aca="false">IF($A297="","",MAX(0,$AC296 + N($O297)))</f>
        <v/>
      </c>
      <c r="AD297" s="44" t="str">
        <f aca="false">IF($A297="","",MAX(0,$AD296 + IF(N($O297)&gt;0,$M297,0) - IF(N($O297)&lt;0,MIN($AD296 + IF(N($O297)&gt;0,$M297,0),(-N($O297))*IF(($AC296+MAX(N($O297),0))&gt;0,($AD296 + IF(N($O297)&gt;0,$M297,0))/($AC296+MAX(N($O297),0)),0)),0)))</f>
        <v/>
      </c>
      <c r="AE297" s="45" t="str">
        <f aca="false">IF($A297="","",IF($AC297&gt;0,$AD297/$AC297,""))</f>
        <v/>
      </c>
    </row>
    <row r="298" customFormat="false" ht="15" hidden="false" customHeight="true" outlineLevel="0" collapsed="false">
      <c r="A298" s="36"/>
      <c r="B298" s="37"/>
      <c r="C298" s="37"/>
      <c r="D298" s="37"/>
      <c r="E298" s="37"/>
      <c r="F298" s="37"/>
      <c r="G298" s="38"/>
      <c r="H298" s="38"/>
      <c r="I298" s="38"/>
      <c r="J298" s="39" t="str">
        <f aca="false">IF($A298="","",Controls!$C$12 + SUMIFS('Capital Ledger'!$C$6:$C$405,'Capital Ledger'!$A$6:$A$405,"&lt;="&amp;$A298) + SUM($T$6:T297) - SUM($L$6:L297))</f>
        <v/>
      </c>
      <c r="K298" s="39" t="str">
        <f aca="false">IF($A298="","",MIN($J298,IF(OR($F298="Confirmed bottom",$F298="Major bottom"),Controls!$C$13,IF($F298="RADAR bottom",IF(Controls!$C$16="Yes",Controls!$C$14,0),IF($F298="Weekly boost",Controls!$C$15,0)))))</f>
        <v/>
      </c>
      <c r="L298" s="38"/>
      <c r="M298" s="39" t="str">
        <f aca="false">IF($A298="","",MAX(0,$G298)+MAX(0,$L298))</f>
        <v/>
      </c>
      <c r="N298" s="38"/>
      <c r="O298" s="40"/>
      <c r="P298" s="39" t="str">
        <f aca="false">IF($A298="","",$N298*Controls!$C$21)</f>
        <v/>
      </c>
      <c r="Q298" s="39" t="str">
        <f aca="false">IF($A298="","",$N298*Controls!$C$22)</f>
        <v/>
      </c>
      <c r="R298" s="39" t="str">
        <f aca="false">IF($A298="","",$N298*Controls!$C$23)</f>
        <v/>
      </c>
      <c r="S298" s="38"/>
      <c r="T298" s="38"/>
      <c r="U298" s="38"/>
      <c r="V298" s="39" t="str">
        <f aca="false">IF($A298="","",$J298-$L298+$T298)</f>
        <v/>
      </c>
      <c r="W298" s="41" t="str">
        <f aca="false">IF($A298="","",IF(ABS($G298-($H298+$I298))&lt;0.01,"OK","Check"))</f>
        <v/>
      </c>
      <c r="X298" s="42"/>
      <c r="Y298" s="11" t="str">
        <f aca="false">IF($A298="","",IF($L298&gt;$K298,1,0))</f>
        <v/>
      </c>
      <c r="Z298" s="11" t="str">
        <f aca="false">IF($A298="","",IF($N298&gt;0,IF(ABS($N298-($S298+$T298+$U298))&gt;0.01,1,0),0))</f>
        <v/>
      </c>
      <c r="AA298" s="11" t="str">
        <f aca="false">IF($A298="","",IF($W298&lt;&gt;"OK",1,0))</f>
        <v/>
      </c>
      <c r="AB298" s="11" t="str">
        <f aca="false">IF($A298="","",IF($V298&lt;0,1,0))</f>
        <v/>
      </c>
      <c r="AC298" s="43" t="str">
        <f aca="false">IF($A298="","",MAX(0,$AC297 + N($O298)))</f>
        <v/>
      </c>
      <c r="AD298" s="44" t="str">
        <f aca="false">IF($A298="","",MAX(0,$AD297 + IF(N($O298)&gt;0,$M298,0) - IF(N($O298)&lt;0,MIN($AD297 + IF(N($O298)&gt;0,$M298,0),(-N($O298))*IF(($AC297+MAX(N($O298),0))&gt;0,($AD297 + IF(N($O298)&gt;0,$M298,0))/($AC297+MAX(N($O298),0)),0)),0)))</f>
        <v/>
      </c>
      <c r="AE298" s="45" t="str">
        <f aca="false">IF($A298="","",IF($AC298&gt;0,$AD298/$AC298,""))</f>
        <v/>
      </c>
    </row>
    <row r="299" customFormat="false" ht="15" hidden="false" customHeight="true" outlineLevel="0" collapsed="false">
      <c r="A299" s="46"/>
      <c r="B299" s="47"/>
      <c r="C299" s="47"/>
      <c r="D299" s="47"/>
      <c r="E299" s="47"/>
      <c r="F299" s="47"/>
      <c r="G299" s="48"/>
      <c r="H299" s="48"/>
      <c r="I299" s="48"/>
      <c r="J299" s="49" t="str">
        <f aca="false">IF($A299="","",Controls!$C$12 + SUMIFS('Capital Ledger'!$C$6:$C$405,'Capital Ledger'!$A$6:$A$405,"&lt;="&amp;$A299) + SUM($T$6:T298) - SUM($L$6:L298))</f>
        <v/>
      </c>
      <c r="K299" s="49" t="str">
        <f aca="false">IF($A299="","",MIN($J299,IF(OR($F299="Confirmed bottom",$F299="Major bottom"),Controls!$C$13,IF($F299="RADAR bottom",IF(Controls!$C$16="Yes",Controls!$C$14,0),IF($F299="Weekly boost",Controls!$C$15,0)))))</f>
        <v/>
      </c>
      <c r="L299" s="48"/>
      <c r="M299" s="49" t="str">
        <f aca="false">IF($A299="","",MAX(0,$G299)+MAX(0,$L299))</f>
        <v/>
      </c>
      <c r="N299" s="48"/>
      <c r="O299" s="50"/>
      <c r="P299" s="49" t="str">
        <f aca="false">IF($A299="","",$N299*Controls!$C$21)</f>
        <v/>
      </c>
      <c r="Q299" s="49" t="str">
        <f aca="false">IF($A299="","",$N299*Controls!$C$22)</f>
        <v/>
      </c>
      <c r="R299" s="49" t="str">
        <f aca="false">IF($A299="","",$N299*Controls!$C$23)</f>
        <v/>
      </c>
      <c r="S299" s="48"/>
      <c r="T299" s="48"/>
      <c r="U299" s="48"/>
      <c r="V299" s="49" t="str">
        <f aca="false">IF($A299="","",$J299-$L299+$T299)</f>
        <v/>
      </c>
      <c r="W299" s="51" t="str">
        <f aca="false">IF($A299="","",IF(ABS($G299-($H299+$I299))&lt;0.01,"OK","Check"))</f>
        <v/>
      </c>
      <c r="X299" s="52"/>
      <c r="Y299" s="11" t="str">
        <f aca="false">IF($A299="","",IF($L299&gt;$K299,1,0))</f>
        <v/>
      </c>
      <c r="Z299" s="11" t="str">
        <f aca="false">IF($A299="","",IF($N299&gt;0,IF(ABS($N299-($S299+$T299+$U299))&gt;0.01,1,0),0))</f>
        <v/>
      </c>
      <c r="AA299" s="11" t="str">
        <f aca="false">IF($A299="","",IF($W299&lt;&gt;"OK",1,0))</f>
        <v/>
      </c>
      <c r="AB299" s="11" t="str">
        <f aca="false">IF($A299="","",IF($V299&lt;0,1,0))</f>
        <v/>
      </c>
      <c r="AC299" s="43" t="str">
        <f aca="false">IF($A299="","",MAX(0,$AC298 + N($O299)))</f>
        <v/>
      </c>
      <c r="AD299" s="44" t="str">
        <f aca="false">IF($A299="","",MAX(0,$AD298 + IF(N($O299)&gt;0,$M299,0) - IF(N($O299)&lt;0,MIN($AD298 + IF(N($O299)&gt;0,$M299,0),(-N($O299))*IF(($AC298+MAX(N($O299),0))&gt;0,($AD298 + IF(N($O299)&gt;0,$M299,0))/($AC298+MAX(N($O299),0)),0)),0)))</f>
        <v/>
      </c>
      <c r="AE299" s="45" t="str">
        <f aca="false">IF($A299="","",IF($AC299&gt;0,$AD299/$AC299,""))</f>
        <v/>
      </c>
    </row>
    <row r="300" customFormat="false" ht="15" hidden="false" customHeight="true" outlineLevel="0" collapsed="false">
      <c r="A300" s="36"/>
      <c r="B300" s="37"/>
      <c r="C300" s="37"/>
      <c r="D300" s="37"/>
      <c r="E300" s="37"/>
      <c r="F300" s="37"/>
      <c r="G300" s="38"/>
      <c r="H300" s="38"/>
      <c r="I300" s="38"/>
      <c r="J300" s="39" t="str">
        <f aca="false">IF($A300="","",Controls!$C$12 + SUMIFS('Capital Ledger'!$C$6:$C$405,'Capital Ledger'!$A$6:$A$405,"&lt;="&amp;$A300) + SUM($T$6:T299) - SUM($L$6:L299))</f>
        <v/>
      </c>
      <c r="K300" s="39" t="str">
        <f aca="false">IF($A300="","",MIN($J300,IF(OR($F300="Confirmed bottom",$F300="Major bottom"),Controls!$C$13,IF($F300="RADAR bottom",IF(Controls!$C$16="Yes",Controls!$C$14,0),IF($F300="Weekly boost",Controls!$C$15,0)))))</f>
        <v/>
      </c>
      <c r="L300" s="38"/>
      <c r="M300" s="39" t="str">
        <f aca="false">IF($A300="","",MAX(0,$G300)+MAX(0,$L300))</f>
        <v/>
      </c>
      <c r="N300" s="38"/>
      <c r="O300" s="40"/>
      <c r="P300" s="39" t="str">
        <f aca="false">IF($A300="","",$N300*Controls!$C$21)</f>
        <v/>
      </c>
      <c r="Q300" s="39" t="str">
        <f aca="false">IF($A300="","",$N300*Controls!$C$22)</f>
        <v/>
      </c>
      <c r="R300" s="39" t="str">
        <f aca="false">IF($A300="","",$N300*Controls!$C$23)</f>
        <v/>
      </c>
      <c r="S300" s="38"/>
      <c r="T300" s="38"/>
      <c r="U300" s="38"/>
      <c r="V300" s="39" t="str">
        <f aca="false">IF($A300="","",$J300-$L300+$T300)</f>
        <v/>
      </c>
      <c r="W300" s="41" t="str">
        <f aca="false">IF($A300="","",IF(ABS($G300-($H300+$I300))&lt;0.01,"OK","Check"))</f>
        <v/>
      </c>
      <c r="X300" s="42"/>
      <c r="Y300" s="11" t="str">
        <f aca="false">IF($A300="","",IF($L300&gt;$K300,1,0))</f>
        <v/>
      </c>
      <c r="Z300" s="11" t="str">
        <f aca="false">IF($A300="","",IF($N300&gt;0,IF(ABS($N300-($S300+$T300+$U300))&gt;0.01,1,0),0))</f>
        <v/>
      </c>
      <c r="AA300" s="11" t="str">
        <f aca="false">IF($A300="","",IF($W300&lt;&gt;"OK",1,0))</f>
        <v/>
      </c>
      <c r="AB300" s="11" t="str">
        <f aca="false">IF($A300="","",IF($V300&lt;0,1,0))</f>
        <v/>
      </c>
      <c r="AC300" s="43" t="str">
        <f aca="false">IF($A300="","",MAX(0,$AC299 + N($O300)))</f>
        <v/>
      </c>
      <c r="AD300" s="44" t="str">
        <f aca="false">IF($A300="","",MAX(0,$AD299 + IF(N($O300)&gt;0,$M300,0) - IF(N($O300)&lt;0,MIN($AD299 + IF(N($O300)&gt;0,$M300,0),(-N($O300))*IF(($AC299+MAX(N($O300),0))&gt;0,($AD299 + IF(N($O300)&gt;0,$M300,0))/($AC299+MAX(N($O300),0)),0)),0)))</f>
        <v/>
      </c>
      <c r="AE300" s="45" t="str">
        <f aca="false">IF($A300="","",IF($AC300&gt;0,$AD300/$AC300,""))</f>
        <v/>
      </c>
    </row>
    <row r="301" customFormat="false" ht="15" hidden="false" customHeight="true" outlineLevel="0" collapsed="false">
      <c r="A301" s="46"/>
      <c r="B301" s="47"/>
      <c r="C301" s="47"/>
      <c r="D301" s="47"/>
      <c r="E301" s="47"/>
      <c r="F301" s="47"/>
      <c r="G301" s="48"/>
      <c r="H301" s="48"/>
      <c r="I301" s="48"/>
      <c r="J301" s="49" t="str">
        <f aca="false">IF($A301="","",Controls!$C$12 + SUMIFS('Capital Ledger'!$C$6:$C$405,'Capital Ledger'!$A$6:$A$405,"&lt;="&amp;$A301) + SUM($T$6:T300) - SUM($L$6:L300))</f>
        <v/>
      </c>
      <c r="K301" s="49" t="str">
        <f aca="false">IF($A301="","",MIN($J301,IF(OR($F301="Confirmed bottom",$F301="Major bottom"),Controls!$C$13,IF($F301="RADAR bottom",IF(Controls!$C$16="Yes",Controls!$C$14,0),IF($F301="Weekly boost",Controls!$C$15,0)))))</f>
        <v/>
      </c>
      <c r="L301" s="48"/>
      <c r="M301" s="49" t="str">
        <f aca="false">IF($A301="","",MAX(0,$G301)+MAX(0,$L301))</f>
        <v/>
      </c>
      <c r="N301" s="48"/>
      <c r="O301" s="50"/>
      <c r="P301" s="49" t="str">
        <f aca="false">IF($A301="","",$N301*Controls!$C$21)</f>
        <v/>
      </c>
      <c r="Q301" s="49" t="str">
        <f aca="false">IF($A301="","",$N301*Controls!$C$22)</f>
        <v/>
      </c>
      <c r="R301" s="49" t="str">
        <f aca="false">IF($A301="","",$N301*Controls!$C$23)</f>
        <v/>
      </c>
      <c r="S301" s="48"/>
      <c r="T301" s="48"/>
      <c r="U301" s="48"/>
      <c r="V301" s="49" t="str">
        <f aca="false">IF($A301="","",$J301-$L301+$T301)</f>
        <v/>
      </c>
      <c r="W301" s="51" t="str">
        <f aca="false">IF($A301="","",IF(ABS($G301-($H301+$I301))&lt;0.01,"OK","Check"))</f>
        <v/>
      </c>
      <c r="X301" s="52"/>
      <c r="Y301" s="11" t="str">
        <f aca="false">IF($A301="","",IF($L301&gt;$K301,1,0))</f>
        <v/>
      </c>
      <c r="Z301" s="11" t="str">
        <f aca="false">IF($A301="","",IF($N301&gt;0,IF(ABS($N301-($S301+$T301+$U301))&gt;0.01,1,0),0))</f>
        <v/>
      </c>
      <c r="AA301" s="11" t="str">
        <f aca="false">IF($A301="","",IF($W301&lt;&gt;"OK",1,0))</f>
        <v/>
      </c>
      <c r="AB301" s="11" t="str">
        <f aca="false">IF($A301="","",IF($V301&lt;0,1,0))</f>
        <v/>
      </c>
      <c r="AC301" s="43" t="str">
        <f aca="false">IF($A301="","",MAX(0,$AC300 + N($O301)))</f>
        <v/>
      </c>
      <c r="AD301" s="44" t="str">
        <f aca="false">IF($A301="","",MAX(0,$AD300 + IF(N($O301)&gt;0,$M301,0) - IF(N($O301)&lt;0,MIN($AD300 + IF(N($O301)&gt;0,$M301,0),(-N($O301))*IF(($AC300+MAX(N($O301),0))&gt;0,($AD300 + IF(N($O301)&gt;0,$M301,0))/($AC300+MAX(N($O301),0)),0)),0)))</f>
        <v/>
      </c>
      <c r="AE301" s="45" t="str">
        <f aca="false">IF($A301="","",IF($AC301&gt;0,$AD301/$AC301,""))</f>
        <v/>
      </c>
    </row>
    <row r="302" customFormat="false" ht="15" hidden="false" customHeight="true" outlineLevel="0" collapsed="false">
      <c r="A302" s="36"/>
      <c r="B302" s="37"/>
      <c r="C302" s="37"/>
      <c r="D302" s="37"/>
      <c r="E302" s="37"/>
      <c r="F302" s="37"/>
      <c r="G302" s="38"/>
      <c r="H302" s="38"/>
      <c r="I302" s="38"/>
      <c r="J302" s="39" t="str">
        <f aca="false">IF($A302="","",Controls!$C$12 + SUMIFS('Capital Ledger'!$C$6:$C$405,'Capital Ledger'!$A$6:$A$405,"&lt;="&amp;$A302) + SUM($T$6:T301) - SUM($L$6:L301))</f>
        <v/>
      </c>
      <c r="K302" s="39" t="str">
        <f aca="false">IF($A302="","",MIN($J302,IF(OR($F302="Confirmed bottom",$F302="Major bottom"),Controls!$C$13,IF($F302="RADAR bottom",IF(Controls!$C$16="Yes",Controls!$C$14,0),IF($F302="Weekly boost",Controls!$C$15,0)))))</f>
        <v/>
      </c>
      <c r="L302" s="38"/>
      <c r="M302" s="39" t="str">
        <f aca="false">IF($A302="","",MAX(0,$G302)+MAX(0,$L302))</f>
        <v/>
      </c>
      <c r="N302" s="38"/>
      <c r="O302" s="40"/>
      <c r="P302" s="39" t="str">
        <f aca="false">IF($A302="","",$N302*Controls!$C$21)</f>
        <v/>
      </c>
      <c r="Q302" s="39" t="str">
        <f aca="false">IF($A302="","",$N302*Controls!$C$22)</f>
        <v/>
      </c>
      <c r="R302" s="39" t="str">
        <f aca="false">IF($A302="","",$N302*Controls!$C$23)</f>
        <v/>
      </c>
      <c r="S302" s="38"/>
      <c r="T302" s="38"/>
      <c r="U302" s="38"/>
      <c r="V302" s="39" t="str">
        <f aca="false">IF($A302="","",$J302-$L302+$T302)</f>
        <v/>
      </c>
      <c r="W302" s="41" t="str">
        <f aca="false">IF($A302="","",IF(ABS($G302-($H302+$I302))&lt;0.01,"OK","Check"))</f>
        <v/>
      </c>
      <c r="X302" s="42"/>
      <c r="Y302" s="11" t="str">
        <f aca="false">IF($A302="","",IF($L302&gt;$K302,1,0))</f>
        <v/>
      </c>
      <c r="Z302" s="11" t="str">
        <f aca="false">IF($A302="","",IF($N302&gt;0,IF(ABS($N302-($S302+$T302+$U302))&gt;0.01,1,0),0))</f>
        <v/>
      </c>
      <c r="AA302" s="11" t="str">
        <f aca="false">IF($A302="","",IF($W302&lt;&gt;"OK",1,0))</f>
        <v/>
      </c>
      <c r="AB302" s="11" t="str">
        <f aca="false">IF($A302="","",IF($V302&lt;0,1,0))</f>
        <v/>
      </c>
      <c r="AC302" s="43" t="str">
        <f aca="false">IF($A302="","",MAX(0,$AC301 + N($O302)))</f>
        <v/>
      </c>
      <c r="AD302" s="44" t="str">
        <f aca="false">IF($A302="","",MAX(0,$AD301 + IF(N($O302)&gt;0,$M302,0) - IF(N($O302)&lt;0,MIN($AD301 + IF(N($O302)&gt;0,$M302,0),(-N($O302))*IF(($AC301+MAX(N($O302),0))&gt;0,($AD301 + IF(N($O302)&gt;0,$M302,0))/($AC301+MAX(N($O302),0)),0)),0)))</f>
        <v/>
      </c>
      <c r="AE302" s="45" t="str">
        <f aca="false">IF($A302="","",IF($AC302&gt;0,$AD302/$AC302,""))</f>
        <v/>
      </c>
    </row>
    <row r="303" customFormat="false" ht="15" hidden="false" customHeight="true" outlineLevel="0" collapsed="false">
      <c r="A303" s="46"/>
      <c r="B303" s="47"/>
      <c r="C303" s="47"/>
      <c r="D303" s="47"/>
      <c r="E303" s="47"/>
      <c r="F303" s="47"/>
      <c r="G303" s="48"/>
      <c r="H303" s="48"/>
      <c r="I303" s="48"/>
      <c r="J303" s="49" t="str">
        <f aca="false">IF($A303="","",Controls!$C$12 + SUMIFS('Capital Ledger'!$C$6:$C$405,'Capital Ledger'!$A$6:$A$405,"&lt;="&amp;$A303) + SUM($T$6:T302) - SUM($L$6:L302))</f>
        <v/>
      </c>
      <c r="K303" s="49" t="str">
        <f aca="false">IF($A303="","",MIN($J303,IF(OR($F303="Confirmed bottom",$F303="Major bottom"),Controls!$C$13,IF($F303="RADAR bottom",IF(Controls!$C$16="Yes",Controls!$C$14,0),IF($F303="Weekly boost",Controls!$C$15,0)))))</f>
        <v/>
      </c>
      <c r="L303" s="48"/>
      <c r="M303" s="49" t="str">
        <f aca="false">IF($A303="","",MAX(0,$G303)+MAX(0,$L303))</f>
        <v/>
      </c>
      <c r="N303" s="48"/>
      <c r="O303" s="50"/>
      <c r="P303" s="49" t="str">
        <f aca="false">IF($A303="","",$N303*Controls!$C$21)</f>
        <v/>
      </c>
      <c r="Q303" s="49" t="str">
        <f aca="false">IF($A303="","",$N303*Controls!$C$22)</f>
        <v/>
      </c>
      <c r="R303" s="49" t="str">
        <f aca="false">IF($A303="","",$N303*Controls!$C$23)</f>
        <v/>
      </c>
      <c r="S303" s="48"/>
      <c r="T303" s="48"/>
      <c r="U303" s="48"/>
      <c r="V303" s="49" t="str">
        <f aca="false">IF($A303="","",$J303-$L303+$T303)</f>
        <v/>
      </c>
      <c r="W303" s="51" t="str">
        <f aca="false">IF($A303="","",IF(ABS($G303-($H303+$I303))&lt;0.01,"OK","Check"))</f>
        <v/>
      </c>
      <c r="X303" s="52"/>
      <c r="Y303" s="11" t="str">
        <f aca="false">IF($A303="","",IF($L303&gt;$K303,1,0))</f>
        <v/>
      </c>
      <c r="Z303" s="11" t="str">
        <f aca="false">IF($A303="","",IF($N303&gt;0,IF(ABS($N303-($S303+$T303+$U303))&gt;0.01,1,0),0))</f>
        <v/>
      </c>
      <c r="AA303" s="11" t="str">
        <f aca="false">IF($A303="","",IF($W303&lt;&gt;"OK",1,0))</f>
        <v/>
      </c>
      <c r="AB303" s="11" t="str">
        <f aca="false">IF($A303="","",IF($V303&lt;0,1,0))</f>
        <v/>
      </c>
      <c r="AC303" s="43" t="str">
        <f aca="false">IF($A303="","",MAX(0,$AC302 + N($O303)))</f>
        <v/>
      </c>
      <c r="AD303" s="44" t="str">
        <f aca="false">IF($A303="","",MAX(0,$AD302 + IF(N($O303)&gt;0,$M303,0) - IF(N($O303)&lt;0,MIN($AD302 + IF(N($O303)&gt;0,$M303,0),(-N($O303))*IF(($AC302+MAX(N($O303),0))&gt;0,($AD302 + IF(N($O303)&gt;0,$M303,0))/($AC302+MAX(N($O303),0)),0)),0)))</f>
        <v/>
      </c>
      <c r="AE303" s="45" t="str">
        <f aca="false">IF($A303="","",IF($AC303&gt;0,$AD303/$AC303,""))</f>
        <v/>
      </c>
    </row>
    <row r="304" customFormat="false" ht="15" hidden="false" customHeight="true" outlineLevel="0" collapsed="false">
      <c r="A304" s="36"/>
      <c r="B304" s="37"/>
      <c r="C304" s="37"/>
      <c r="D304" s="37"/>
      <c r="E304" s="37"/>
      <c r="F304" s="37"/>
      <c r="G304" s="38"/>
      <c r="H304" s="38"/>
      <c r="I304" s="38"/>
      <c r="J304" s="39" t="str">
        <f aca="false">IF($A304="","",Controls!$C$12 + SUMIFS('Capital Ledger'!$C$6:$C$405,'Capital Ledger'!$A$6:$A$405,"&lt;="&amp;$A304) + SUM($T$6:T303) - SUM($L$6:L303))</f>
        <v/>
      </c>
      <c r="K304" s="39" t="str">
        <f aca="false">IF($A304="","",MIN($J304,IF(OR($F304="Confirmed bottom",$F304="Major bottom"),Controls!$C$13,IF($F304="RADAR bottom",IF(Controls!$C$16="Yes",Controls!$C$14,0),IF($F304="Weekly boost",Controls!$C$15,0)))))</f>
        <v/>
      </c>
      <c r="L304" s="38"/>
      <c r="M304" s="39" t="str">
        <f aca="false">IF($A304="","",MAX(0,$G304)+MAX(0,$L304))</f>
        <v/>
      </c>
      <c r="N304" s="38"/>
      <c r="O304" s="40"/>
      <c r="P304" s="39" t="str">
        <f aca="false">IF($A304="","",$N304*Controls!$C$21)</f>
        <v/>
      </c>
      <c r="Q304" s="39" t="str">
        <f aca="false">IF($A304="","",$N304*Controls!$C$22)</f>
        <v/>
      </c>
      <c r="R304" s="39" t="str">
        <f aca="false">IF($A304="","",$N304*Controls!$C$23)</f>
        <v/>
      </c>
      <c r="S304" s="38"/>
      <c r="T304" s="38"/>
      <c r="U304" s="38"/>
      <c r="V304" s="39" t="str">
        <f aca="false">IF($A304="","",$J304-$L304+$T304)</f>
        <v/>
      </c>
      <c r="W304" s="41" t="str">
        <f aca="false">IF($A304="","",IF(ABS($G304-($H304+$I304))&lt;0.01,"OK","Check"))</f>
        <v/>
      </c>
      <c r="X304" s="42"/>
      <c r="Y304" s="11" t="str">
        <f aca="false">IF($A304="","",IF($L304&gt;$K304,1,0))</f>
        <v/>
      </c>
      <c r="Z304" s="11" t="str">
        <f aca="false">IF($A304="","",IF($N304&gt;0,IF(ABS($N304-($S304+$T304+$U304))&gt;0.01,1,0),0))</f>
        <v/>
      </c>
      <c r="AA304" s="11" t="str">
        <f aca="false">IF($A304="","",IF($W304&lt;&gt;"OK",1,0))</f>
        <v/>
      </c>
      <c r="AB304" s="11" t="str">
        <f aca="false">IF($A304="","",IF($V304&lt;0,1,0))</f>
        <v/>
      </c>
      <c r="AC304" s="43" t="str">
        <f aca="false">IF($A304="","",MAX(0,$AC303 + N($O304)))</f>
        <v/>
      </c>
      <c r="AD304" s="44" t="str">
        <f aca="false">IF($A304="","",MAX(0,$AD303 + IF(N($O304)&gt;0,$M304,0) - IF(N($O304)&lt;0,MIN($AD303 + IF(N($O304)&gt;0,$M304,0),(-N($O304))*IF(($AC303+MAX(N($O304),0))&gt;0,($AD303 + IF(N($O304)&gt;0,$M304,0))/($AC303+MAX(N($O304),0)),0)),0)))</f>
        <v/>
      </c>
      <c r="AE304" s="45" t="str">
        <f aca="false">IF($A304="","",IF($AC304&gt;0,$AD304/$AC304,""))</f>
        <v/>
      </c>
    </row>
    <row r="305" customFormat="false" ht="15" hidden="false" customHeight="true" outlineLevel="0" collapsed="false">
      <c r="A305" s="46"/>
      <c r="B305" s="47"/>
      <c r="C305" s="47"/>
      <c r="D305" s="47"/>
      <c r="E305" s="47"/>
      <c r="F305" s="47"/>
      <c r="G305" s="48"/>
      <c r="H305" s="48"/>
      <c r="I305" s="48"/>
      <c r="J305" s="49" t="str">
        <f aca="false">IF($A305="","",Controls!$C$12 + SUMIFS('Capital Ledger'!$C$6:$C$405,'Capital Ledger'!$A$6:$A$405,"&lt;="&amp;$A305) + SUM($T$6:T304) - SUM($L$6:L304))</f>
        <v/>
      </c>
      <c r="K305" s="49" t="str">
        <f aca="false">IF($A305="","",MIN($J305,IF(OR($F305="Confirmed bottom",$F305="Major bottom"),Controls!$C$13,IF($F305="RADAR bottom",IF(Controls!$C$16="Yes",Controls!$C$14,0),IF($F305="Weekly boost",Controls!$C$15,0)))))</f>
        <v/>
      </c>
      <c r="L305" s="48"/>
      <c r="M305" s="49" t="str">
        <f aca="false">IF($A305="","",MAX(0,$G305)+MAX(0,$L305))</f>
        <v/>
      </c>
      <c r="N305" s="48"/>
      <c r="O305" s="50"/>
      <c r="P305" s="49" t="str">
        <f aca="false">IF($A305="","",$N305*Controls!$C$21)</f>
        <v/>
      </c>
      <c r="Q305" s="49" t="str">
        <f aca="false">IF($A305="","",$N305*Controls!$C$22)</f>
        <v/>
      </c>
      <c r="R305" s="49" t="str">
        <f aca="false">IF($A305="","",$N305*Controls!$C$23)</f>
        <v/>
      </c>
      <c r="S305" s="48"/>
      <c r="T305" s="48"/>
      <c r="U305" s="48"/>
      <c r="V305" s="49" t="str">
        <f aca="false">IF($A305="","",$J305-$L305+$T305)</f>
        <v/>
      </c>
      <c r="W305" s="51" t="str">
        <f aca="false">IF($A305="","",IF(ABS($G305-($H305+$I305))&lt;0.01,"OK","Check"))</f>
        <v/>
      </c>
      <c r="X305" s="52"/>
      <c r="Y305" s="11" t="str">
        <f aca="false">IF($A305="","",IF($L305&gt;$K305,1,0))</f>
        <v/>
      </c>
      <c r="Z305" s="11" t="str">
        <f aca="false">IF($A305="","",IF($N305&gt;0,IF(ABS($N305-($S305+$T305+$U305))&gt;0.01,1,0),0))</f>
        <v/>
      </c>
      <c r="AA305" s="11" t="str">
        <f aca="false">IF($A305="","",IF($W305&lt;&gt;"OK",1,0))</f>
        <v/>
      </c>
      <c r="AB305" s="11" t="str">
        <f aca="false">IF($A305="","",IF($V305&lt;0,1,0))</f>
        <v/>
      </c>
      <c r="AC305" s="43" t="str">
        <f aca="false">IF($A305="","",MAX(0,$AC304 + N($O305)))</f>
        <v/>
      </c>
      <c r="AD305" s="44" t="str">
        <f aca="false">IF($A305="","",MAX(0,$AD304 + IF(N($O305)&gt;0,$M305,0) - IF(N($O305)&lt;0,MIN($AD304 + IF(N($O305)&gt;0,$M305,0),(-N($O305))*IF(($AC304+MAX(N($O305),0))&gt;0,($AD304 + IF(N($O305)&gt;0,$M305,0))/($AC304+MAX(N($O305),0)),0)),0)))</f>
        <v/>
      </c>
      <c r="AE305" s="45" t="str">
        <f aca="false">IF($A305="","",IF($AC305&gt;0,$AD305/$AC305,""))</f>
        <v/>
      </c>
    </row>
    <row r="306" customFormat="false" ht="15" hidden="false" customHeight="true" outlineLevel="0" collapsed="false">
      <c r="A306" s="36"/>
      <c r="B306" s="37"/>
      <c r="C306" s="37"/>
      <c r="D306" s="37"/>
      <c r="E306" s="37"/>
      <c r="F306" s="37"/>
      <c r="G306" s="38"/>
      <c r="H306" s="38"/>
      <c r="I306" s="38"/>
      <c r="J306" s="39" t="str">
        <f aca="false">IF($A306="","",Controls!$C$12 + SUMIFS('Capital Ledger'!$C$6:$C$405,'Capital Ledger'!$A$6:$A$405,"&lt;="&amp;$A306) + SUM($T$6:T305) - SUM($L$6:L305))</f>
        <v/>
      </c>
      <c r="K306" s="39" t="str">
        <f aca="false">IF($A306="","",MIN($J306,IF(OR($F306="Confirmed bottom",$F306="Major bottom"),Controls!$C$13,IF($F306="RADAR bottom",IF(Controls!$C$16="Yes",Controls!$C$14,0),IF($F306="Weekly boost",Controls!$C$15,0)))))</f>
        <v/>
      </c>
      <c r="L306" s="38"/>
      <c r="M306" s="39" t="str">
        <f aca="false">IF($A306="","",MAX(0,$G306)+MAX(0,$L306))</f>
        <v/>
      </c>
      <c r="N306" s="38"/>
      <c r="O306" s="40"/>
      <c r="P306" s="39" t="str">
        <f aca="false">IF($A306="","",$N306*Controls!$C$21)</f>
        <v/>
      </c>
      <c r="Q306" s="39" t="str">
        <f aca="false">IF($A306="","",$N306*Controls!$C$22)</f>
        <v/>
      </c>
      <c r="R306" s="39" t="str">
        <f aca="false">IF($A306="","",$N306*Controls!$C$23)</f>
        <v/>
      </c>
      <c r="S306" s="38"/>
      <c r="T306" s="38"/>
      <c r="U306" s="38"/>
      <c r="V306" s="39" t="str">
        <f aca="false">IF($A306="","",$J306-$L306+$T306)</f>
        <v/>
      </c>
      <c r="W306" s="41" t="str">
        <f aca="false">IF($A306="","",IF(ABS($G306-($H306+$I306))&lt;0.01,"OK","Check"))</f>
        <v/>
      </c>
      <c r="X306" s="42"/>
      <c r="Y306" s="11" t="str">
        <f aca="false">IF($A306="","",IF($L306&gt;$K306,1,0))</f>
        <v/>
      </c>
      <c r="Z306" s="11" t="str">
        <f aca="false">IF($A306="","",IF($N306&gt;0,IF(ABS($N306-($S306+$T306+$U306))&gt;0.01,1,0),0))</f>
        <v/>
      </c>
      <c r="AA306" s="11" t="str">
        <f aca="false">IF($A306="","",IF($W306&lt;&gt;"OK",1,0))</f>
        <v/>
      </c>
      <c r="AB306" s="11" t="str">
        <f aca="false">IF($A306="","",IF($V306&lt;0,1,0))</f>
        <v/>
      </c>
      <c r="AC306" s="43" t="str">
        <f aca="false">IF($A306="","",MAX(0,$AC305 + N($O306)))</f>
        <v/>
      </c>
      <c r="AD306" s="44" t="str">
        <f aca="false">IF($A306="","",MAX(0,$AD305 + IF(N($O306)&gt;0,$M306,0) - IF(N($O306)&lt;0,MIN($AD305 + IF(N($O306)&gt;0,$M306,0),(-N($O306))*IF(($AC305+MAX(N($O306),0))&gt;0,($AD305 + IF(N($O306)&gt;0,$M306,0))/($AC305+MAX(N($O306),0)),0)),0)))</f>
        <v/>
      </c>
      <c r="AE306" s="45" t="str">
        <f aca="false">IF($A306="","",IF($AC306&gt;0,$AD306/$AC306,""))</f>
        <v/>
      </c>
    </row>
    <row r="307" customFormat="false" ht="15" hidden="false" customHeight="true" outlineLevel="0" collapsed="false">
      <c r="A307" s="46"/>
      <c r="B307" s="47"/>
      <c r="C307" s="47"/>
      <c r="D307" s="47"/>
      <c r="E307" s="47"/>
      <c r="F307" s="47"/>
      <c r="G307" s="48"/>
      <c r="H307" s="48"/>
      <c r="I307" s="48"/>
      <c r="J307" s="49" t="str">
        <f aca="false">IF($A307="","",Controls!$C$12 + SUMIFS('Capital Ledger'!$C$6:$C$405,'Capital Ledger'!$A$6:$A$405,"&lt;="&amp;$A307) + SUM($T$6:T306) - SUM($L$6:L306))</f>
        <v/>
      </c>
      <c r="K307" s="49" t="str">
        <f aca="false">IF($A307="","",MIN($J307,IF(OR($F307="Confirmed bottom",$F307="Major bottom"),Controls!$C$13,IF($F307="RADAR bottom",IF(Controls!$C$16="Yes",Controls!$C$14,0),IF($F307="Weekly boost",Controls!$C$15,0)))))</f>
        <v/>
      </c>
      <c r="L307" s="48"/>
      <c r="M307" s="49" t="str">
        <f aca="false">IF($A307="","",MAX(0,$G307)+MAX(0,$L307))</f>
        <v/>
      </c>
      <c r="N307" s="48"/>
      <c r="O307" s="50"/>
      <c r="P307" s="49" t="str">
        <f aca="false">IF($A307="","",$N307*Controls!$C$21)</f>
        <v/>
      </c>
      <c r="Q307" s="49" t="str">
        <f aca="false">IF($A307="","",$N307*Controls!$C$22)</f>
        <v/>
      </c>
      <c r="R307" s="49" t="str">
        <f aca="false">IF($A307="","",$N307*Controls!$C$23)</f>
        <v/>
      </c>
      <c r="S307" s="48"/>
      <c r="T307" s="48"/>
      <c r="U307" s="48"/>
      <c r="V307" s="49" t="str">
        <f aca="false">IF($A307="","",$J307-$L307+$T307)</f>
        <v/>
      </c>
      <c r="W307" s="51" t="str">
        <f aca="false">IF($A307="","",IF(ABS($G307-($H307+$I307))&lt;0.01,"OK","Check"))</f>
        <v/>
      </c>
      <c r="X307" s="52"/>
      <c r="Y307" s="11" t="str">
        <f aca="false">IF($A307="","",IF($L307&gt;$K307,1,0))</f>
        <v/>
      </c>
      <c r="Z307" s="11" t="str">
        <f aca="false">IF($A307="","",IF($N307&gt;0,IF(ABS($N307-($S307+$T307+$U307))&gt;0.01,1,0),0))</f>
        <v/>
      </c>
      <c r="AA307" s="11" t="str">
        <f aca="false">IF($A307="","",IF($W307&lt;&gt;"OK",1,0))</f>
        <v/>
      </c>
      <c r="AB307" s="11" t="str">
        <f aca="false">IF($A307="","",IF($V307&lt;0,1,0))</f>
        <v/>
      </c>
      <c r="AC307" s="43" t="str">
        <f aca="false">IF($A307="","",MAX(0,$AC306 + N($O307)))</f>
        <v/>
      </c>
      <c r="AD307" s="44" t="str">
        <f aca="false">IF($A307="","",MAX(0,$AD306 + IF(N($O307)&gt;0,$M307,0) - IF(N($O307)&lt;0,MIN($AD306 + IF(N($O307)&gt;0,$M307,0),(-N($O307))*IF(($AC306+MAX(N($O307),0))&gt;0,($AD306 + IF(N($O307)&gt;0,$M307,0))/($AC306+MAX(N($O307),0)),0)),0)))</f>
        <v/>
      </c>
      <c r="AE307" s="45" t="str">
        <f aca="false">IF($A307="","",IF($AC307&gt;0,$AD307/$AC307,""))</f>
        <v/>
      </c>
    </row>
    <row r="308" customFormat="false" ht="15" hidden="false" customHeight="true" outlineLevel="0" collapsed="false">
      <c r="A308" s="36"/>
      <c r="B308" s="37"/>
      <c r="C308" s="37"/>
      <c r="D308" s="37"/>
      <c r="E308" s="37"/>
      <c r="F308" s="37"/>
      <c r="G308" s="38"/>
      <c r="H308" s="38"/>
      <c r="I308" s="38"/>
      <c r="J308" s="39" t="str">
        <f aca="false">IF($A308="","",Controls!$C$12 + SUMIFS('Capital Ledger'!$C$6:$C$405,'Capital Ledger'!$A$6:$A$405,"&lt;="&amp;$A308) + SUM($T$6:T307) - SUM($L$6:L307))</f>
        <v/>
      </c>
      <c r="K308" s="39" t="str">
        <f aca="false">IF($A308="","",MIN($J308,IF(OR($F308="Confirmed bottom",$F308="Major bottom"),Controls!$C$13,IF($F308="RADAR bottom",IF(Controls!$C$16="Yes",Controls!$C$14,0),IF($F308="Weekly boost",Controls!$C$15,0)))))</f>
        <v/>
      </c>
      <c r="L308" s="38"/>
      <c r="M308" s="39" t="str">
        <f aca="false">IF($A308="","",MAX(0,$G308)+MAX(0,$L308))</f>
        <v/>
      </c>
      <c r="N308" s="38"/>
      <c r="O308" s="40"/>
      <c r="P308" s="39" t="str">
        <f aca="false">IF($A308="","",$N308*Controls!$C$21)</f>
        <v/>
      </c>
      <c r="Q308" s="39" t="str">
        <f aca="false">IF($A308="","",$N308*Controls!$C$22)</f>
        <v/>
      </c>
      <c r="R308" s="39" t="str">
        <f aca="false">IF($A308="","",$N308*Controls!$C$23)</f>
        <v/>
      </c>
      <c r="S308" s="38"/>
      <c r="T308" s="38"/>
      <c r="U308" s="38"/>
      <c r="V308" s="39" t="str">
        <f aca="false">IF($A308="","",$J308-$L308+$T308)</f>
        <v/>
      </c>
      <c r="W308" s="41" t="str">
        <f aca="false">IF($A308="","",IF(ABS($G308-($H308+$I308))&lt;0.01,"OK","Check"))</f>
        <v/>
      </c>
      <c r="X308" s="42"/>
      <c r="Y308" s="11" t="str">
        <f aca="false">IF($A308="","",IF($L308&gt;$K308,1,0))</f>
        <v/>
      </c>
      <c r="Z308" s="11" t="str">
        <f aca="false">IF($A308="","",IF($N308&gt;0,IF(ABS($N308-($S308+$T308+$U308))&gt;0.01,1,0),0))</f>
        <v/>
      </c>
      <c r="AA308" s="11" t="str">
        <f aca="false">IF($A308="","",IF($W308&lt;&gt;"OK",1,0))</f>
        <v/>
      </c>
      <c r="AB308" s="11" t="str">
        <f aca="false">IF($A308="","",IF($V308&lt;0,1,0))</f>
        <v/>
      </c>
      <c r="AC308" s="43" t="str">
        <f aca="false">IF($A308="","",MAX(0,$AC307 + N($O308)))</f>
        <v/>
      </c>
      <c r="AD308" s="44" t="str">
        <f aca="false">IF($A308="","",MAX(0,$AD307 + IF(N($O308)&gt;0,$M308,0) - IF(N($O308)&lt;0,MIN($AD307 + IF(N($O308)&gt;0,$M308,0),(-N($O308))*IF(($AC307+MAX(N($O308),0))&gt;0,($AD307 + IF(N($O308)&gt;0,$M308,0))/($AC307+MAX(N($O308),0)),0)),0)))</f>
        <v/>
      </c>
      <c r="AE308" s="45" t="str">
        <f aca="false">IF($A308="","",IF($AC308&gt;0,$AD308/$AC308,""))</f>
        <v/>
      </c>
    </row>
    <row r="309" customFormat="false" ht="15" hidden="false" customHeight="true" outlineLevel="0" collapsed="false">
      <c r="A309" s="46"/>
      <c r="B309" s="47"/>
      <c r="C309" s="47"/>
      <c r="D309" s="47"/>
      <c r="E309" s="47"/>
      <c r="F309" s="47"/>
      <c r="G309" s="48"/>
      <c r="H309" s="48"/>
      <c r="I309" s="48"/>
      <c r="J309" s="49" t="str">
        <f aca="false">IF($A309="","",Controls!$C$12 + SUMIFS('Capital Ledger'!$C$6:$C$405,'Capital Ledger'!$A$6:$A$405,"&lt;="&amp;$A309) + SUM($T$6:T308) - SUM($L$6:L308))</f>
        <v/>
      </c>
      <c r="K309" s="49" t="str">
        <f aca="false">IF($A309="","",MIN($J309,IF(OR($F309="Confirmed bottom",$F309="Major bottom"),Controls!$C$13,IF($F309="RADAR bottom",IF(Controls!$C$16="Yes",Controls!$C$14,0),IF($F309="Weekly boost",Controls!$C$15,0)))))</f>
        <v/>
      </c>
      <c r="L309" s="48"/>
      <c r="M309" s="49" t="str">
        <f aca="false">IF($A309="","",MAX(0,$G309)+MAX(0,$L309))</f>
        <v/>
      </c>
      <c r="N309" s="48"/>
      <c r="O309" s="50"/>
      <c r="P309" s="49" t="str">
        <f aca="false">IF($A309="","",$N309*Controls!$C$21)</f>
        <v/>
      </c>
      <c r="Q309" s="49" t="str">
        <f aca="false">IF($A309="","",$N309*Controls!$C$22)</f>
        <v/>
      </c>
      <c r="R309" s="49" t="str">
        <f aca="false">IF($A309="","",$N309*Controls!$C$23)</f>
        <v/>
      </c>
      <c r="S309" s="48"/>
      <c r="T309" s="48"/>
      <c r="U309" s="48"/>
      <c r="V309" s="49" t="str">
        <f aca="false">IF($A309="","",$J309-$L309+$T309)</f>
        <v/>
      </c>
      <c r="W309" s="51" t="str">
        <f aca="false">IF($A309="","",IF(ABS($G309-($H309+$I309))&lt;0.01,"OK","Check"))</f>
        <v/>
      </c>
      <c r="X309" s="52"/>
      <c r="Y309" s="11" t="str">
        <f aca="false">IF($A309="","",IF($L309&gt;$K309,1,0))</f>
        <v/>
      </c>
      <c r="Z309" s="11" t="str">
        <f aca="false">IF($A309="","",IF($N309&gt;0,IF(ABS($N309-($S309+$T309+$U309))&gt;0.01,1,0),0))</f>
        <v/>
      </c>
      <c r="AA309" s="11" t="str">
        <f aca="false">IF($A309="","",IF($W309&lt;&gt;"OK",1,0))</f>
        <v/>
      </c>
      <c r="AB309" s="11" t="str">
        <f aca="false">IF($A309="","",IF($V309&lt;0,1,0))</f>
        <v/>
      </c>
      <c r="AC309" s="43" t="str">
        <f aca="false">IF($A309="","",MAX(0,$AC308 + N($O309)))</f>
        <v/>
      </c>
      <c r="AD309" s="44" t="str">
        <f aca="false">IF($A309="","",MAX(0,$AD308 + IF(N($O309)&gt;0,$M309,0) - IF(N($O309)&lt;0,MIN($AD308 + IF(N($O309)&gt;0,$M309,0),(-N($O309))*IF(($AC308+MAX(N($O309),0))&gt;0,($AD308 + IF(N($O309)&gt;0,$M309,0))/($AC308+MAX(N($O309),0)),0)),0)))</f>
        <v/>
      </c>
      <c r="AE309" s="45" t="str">
        <f aca="false">IF($A309="","",IF($AC309&gt;0,$AD309/$AC309,""))</f>
        <v/>
      </c>
    </row>
    <row r="310" customFormat="false" ht="15" hidden="false" customHeight="true" outlineLevel="0" collapsed="false">
      <c r="A310" s="36"/>
      <c r="B310" s="37"/>
      <c r="C310" s="37"/>
      <c r="D310" s="37"/>
      <c r="E310" s="37"/>
      <c r="F310" s="37"/>
      <c r="G310" s="38"/>
      <c r="H310" s="38"/>
      <c r="I310" s="38"/>
      <c r="J310" s="39" t="str">
        <f aca="false">IF($A310="","",Controls!$C$12 + SUMIFS('Capital Ledger'!$C$6:$C$405,'Capital Ledger'!$A$6:$A$405,"&lt;="&amp;$A310) + SUM($T$6:T309) - SUM($L$6:L309))</f>
        <v/>
      </c>
      <c r="K310" s="39" t="str">
        <f aca="false">IF($A310="","",MIN($J310,IF(OR($F310="Confirmed bottom",$F310="Major bottom"),Controls!$C$13,IF($F310="RADAR bottom",IF(Controls!$C$16="Yes",Controls!$C$14,0),IF($F310="Weekly boost",Controls!$C$15,0)))))</f>
        <v/>
      </c>
      <c r="L310" s="38"/>
      <c r="M310" s="39" t="str">
        <f aca="false">IF($A310="","",MAX(0,$G310)+MAX(0,$L310))</f>
        <v/>
      </c>
      <c r="N310" s="38"/>
      <c r="O310" s="40"/>
      <c r="P310" s="39" t="str">
        <f aca="false">IF($A310="","",$N310*Controls!$C$21)</f>
        <v/>
      </c>
      <c r="Q310" s="39" t="str">
        <f aca="false">IF($A310="","",$N310*Controls!$C$22)</f>
        <v/>
      </c>
      <c r="R310" s="39" t="str">
        <f aca="false">IF($A310="","",$N310*Controls!$C$23)</f>
        <v/>
      </c>
      <c r="S310" s="38"/>
      <c r="T310" s="38"/>
      <c r="U310" s="38"/>
      <c r="V310" s="39" t="str">
        <f aca="false">IF($A310="","",$J310-$L310+$T310)</f>
        <v/>
      </c>
      <c r="W310" s="41" t="str">
        <f aca="false">IF($A310="","",IF(ABS($G310-($H310+$I310))&lt;0.01,"OK","Check"))</f>
        <v/>
      </c>
      <c r="X310" s="42"/>
      <c r="Y310" s="11" t="str">
        <f aca="false">IF($A310="","",IF($L310&gt;$K310,1,0))</f>
        <v/>
      </c>
      <c r="Z310" s="11" t="str">
        <f aca="false">IF($A310="","",IF($N310&gt;0,IF(ABS($N310-($S310+$T310+$U310))&gt;0.01,1,0),0))</f>
        <v/>
      </c>
      <c r="AA310" s="11" t="str">
        <f aca="false">IF($A310="","",IF($W310&lt;&gt;"OK",1,0))</f>
        <v/>
      </c>
      <c r="AB310" s="11" t="str">
        <f aca="false">IF($A310="","",IF($V310&lt;0,1,0))</f>
        <v/>
      </c>
      <c r="AC310" s="43" t="str">
        <f aca="false">IF($A310="","",MAX(0,$AC309 + N($O310)))</f>
        <v/>
      </c>
      <c r="AD310" s="44" t="str">
        <f aca="false">IF($A310="","",MAX(0,$AD309 + IF(N($O310)&gt;0,$M310,0) - IF(N($O310)&lt;0,MIN($AD309 + IF(N($O310)&gt;0,$M310,0),(-N($O310))*IF(($AC309+MAX(N($O310),0))&gt;0,($AD309 + IF(N($O310)&gt;0,$M310,0))/($AC309+MAX(N($O310),0)),0)),0)))</f>
        <v/>
      </c>
      <c r="AE310" s="45" t="str">
        <f aca="false">IF($A310="","",IF($AC310&gt;0,$AD310/$AC310,""))</f>
        <v/>
      </c>
    </row>
    <row r="311" customFormat="false" ht="15" hidden="false" customHeight="true" outlineLevel="0" collapsed="false">
      <c r="A311" s="46"/>
      <c r="B311" s="47"/>
      <c r="C311" s="47"/>
      <c r="D311" s="47"/>
      <c r="E311" s="47"/>
      <c r="F311" s="47"/>
      <c r="G311" s="48"/>
      <c r="H311" s="48"/>
      <c r="I311" s="48"/>
      <c r="J311" s="49" t="str">
        <f aca="false">IF($A311="","",Controls!$C$12 + SUMIFS('Capital Ledger'!$C$6:$C$405,'Capital Ledger'!$A$6:$A$405,"&lt;="&amp;$A311) + SUM($T$6:T310) - SUM($L$6:L310))</f>
        <v/>
      </c>
      <c r="K311" s="49" t="str">
        <f aca="false">IF($A311="","",MIN($J311,IF(OR($F311="Confirmed bottom",$F311="Major bottom"),Controls!$C$13,IF($F311="RADAR bottom",IF(Controls!$C$16="Yes",Controls!$C$14,0),IF($F311="Weekly boost",Controls!$C$15,0)))))</f>
        <v/>
      </c>
      <c r="L311" s="48"/>
      <c r="M311" s="49" t="str">
        <f aca="false">IF($A311="","",MAX(0,$G311)+MAX(0,$L311))</f>
        <v/>
      </c>
      <c r="N311" s="48"/>
      <c r="O311" s="50"/>
      <c r="P311" s="49" t="str">
        <f aca="false">IF($A311="","",$N311*Controls!$C$21)</f>
        <v/>
      </c>
      <c r="Q311" s="49" t="str">
        <f aca="false">IF($A311="","",$N311*Controls!$C$22)</f>
        <v/>
      </c>
      <c r="R311" s="49" t="str">
        <f aca="false">IF($A311="","",$N311*Controls!$C$23)</f>
        <v/>
      </c>
      <c r="S311" s="48"/>
      <c r="T311" s="48"/>
      <c r="U311" s="48"/>
      <c r="V311" s="49" t="str">
        <f aca="false">IF($A311="","",$J311-$L311+$T311)</f>
        <v/>
      </c>
      <c r="W311" s="51" t="str">
        <f aca="false">IF($A311="","",IF(ABS($G311-($H311+$I311))&lt;0.01,"OK","Check"))</f>
        <v/>
      </c>
      <c r="X311" s="52"/>
      <c r="Y311" s="11" t="str">
        <f aca="false">IF($A311="","",IF($L311&gt;$K311,1,0))</f>
        <v/>
      </c>
      <c r="Z311" s="11" t="str">
        <f aca="false">IF($A311="","",IF($N311&gt;0,IF(ABS($N311-($S311+$T311+$U311))&gt;0.01,1,0),0))</f>
        <v/>
      </c>
      <c r="AA311" s="11" t="str">
        <f aca="false">IF($A311="","",IF($W311&lt;&gt;"OK",1,0))</f>
        <v/>
      </c>
      <c r="AB311" s="11" t="str">
        <f aca="false">IF($A311="","",IF($V311&lt;0,1,0))</f>
        <v/>
      </c>
      <c r="AC311" s="43" t="str">
        <f aca="false">IF($A311="","",MAX(0,$AC310 + N($O311)))</f>
        <v/>
      </c>
      <c r="AD311" s="44" t="str">
        <f aca="false">IF($A311="","",MAX(0,$AD310 + IF(N($O311)&gt;0,$M311,0) - IF(N($O311)&lt;0,MIN($AD310 + IF(N($O311)&gt;0,$M311,0),(-N($O311))*IF(($AC310+MAX(N($O311),0))&gt;0,($AD310 + IF(N($O311)&gt;0,$M311,0))/($AC310+MAX(N($O311),0)),0)),0)))</f>
        <v/>
      </c>
      <c r="AE311" s="45" t="str">
        <f aca="false">IF($A311="","",IF($AC311&gt;0,$AD311/$AC311,""))</f>
        <v/>
      </c>
    </row>
    <row r="312" customFormat="false" ht="15" hidden="false" customHeight="true" outlineLevel="0" collapsed="false">
      <c r="A312" s="36"/>
      <c r="B312" s="37"/>
      <c r="C312" s="37"/>
      <c r="D312" s="37"/>
      <c r="E312" s="37"/>
      <c r="F312" s="37"/>
      <c r="G312" s="38"/>
      <c r="H312" s="38"/>
      <c r="I312" s="38"/>
      <c r="J312" s="39" t="str">
        <f aca="false">IF($A312="","",Controls!$C$12 + SUMIFS('Capital Ledger'!$C$6:$C$405,'Capital Ledger'!$A$6:$A$405,"&lt;="&amp;$A312) + SUM($T$6:T311) - SUM($L$6:L311))</f>
        <v/>
      </c>
      <c r="K312" s="39" t="str">
        <f aca="false">IF($A312="","",MIN($J312,IF(OR($F312="Confirmed bottom",$F312="Major bottom"),Controls!$C$13,IF($F312="RADAR bottom",IF(Controls!$C$16="Yes",Controls!$C$14,0),IF($F312="Weekly boost",Controls!$C$15,0)))))</f>
        <v/>
      </c>
      <c r="L312" s="38"/>
      <c r="M312" s="39" t="str">
        <f aca="false">IF($A312="","",MAX(0,$G312)+MAX(0,$L312))</f>
        <v/>
      </c>
      <c r="N312" s="38"/>
      <c r="O312" s="40"/>
      <c r="P312" s="39" t="str">
        <f aca="false">IF($A312="","",$N312*Controls!$C$21)</f>
        <v/>
      </c>
      <c r="Q312" s="39" t="str">
        <f aca="false">IF($A312="","",$N312*Controls!$C$22)</f>
        <v/>
      </c>
      <c r="R312" s="39" t="str">
        <f aca="false">IF($A312="","",$N312*Controls!$C$23)</f>
        <v/>
      </c>
      <c r="S312" s="38"/>
      <c r="T312" s="38"/>
      <c r="U312" s="38"/>
      <c r="V312" s="39" t="str">
        <f aca="false">IF($A312="","",$J312-$L312+$T312)</f>
        <v/>
      </c>
      <c r="W312" s="41" t="str">
        <f aca="false">IF($A312="","",IF(ABS($G312-($H312+$I312))&lt;0.01,"OK","Check"))</f>
        <v/>
      </c>
      <c r="X312" s="42"/>
      <c r="Y312" s="11" t="str">
        <f aca="false">IF($A312="","",IF($L312&gt;$K312,1,0))</f>
        <v/>
      </c>
      <c r="Z312" s="11" t="str">
        <f aca="false">IF($A312="","",IF($N312&gt;0,IF(ABS($N312-($S312+$T312+$U312))&gt;0.01,1,0),0))</f>
        <v/>
      </c>
      <c r="AA312" s="11" t="str">
        <f aca="false">IF($A312="","",IF($W312&lt;&gt;"OK",1,0))</f>
        <v/>
      </c>
      <c r="AB312" s="11" t="str">
        <f aca="false">IF($A312="","",IF($V312&lt;0,1,0))</f>
        <v/>
      </c>
      <c r="AC312" s="43" t="str">
        <f aca="false">IF($A312="","",MAX(0,$AC311 + N($O312)))</f>
        <v/>
      </c>
      <c r="AD312" s="44" t="str">
        <f aca="false">IF($A312="","",MAX(0,$AD311 + IF(N($O312)&gt;0,$M312,0) - IF(N($O312)&lt;0,MIN($AD311 + IF(N($O312)&gt;0,$M312,0),(-N($O312))*IF(($AC311+MAX(N($O312),0))&gt;0,($AD311 + IF(N($O312)&gt;0,$M312,0))/($AC311+MAX(N($O312),0)),0)),0)))</f>
        <v/>
      </c>
      <c r="AE312" s="45" t="str">
        <f aca="false">IF($A312="","",IF($AC312&gt;0,$AD312/$AC312,""))</f>
        <v/>
      </c>
    </row>
    <row r="313" customFormat="false" ht="15" hidden="false" customHeight="true" outlineLevel="0" collapsed="false">
      <c r="A313" s="46"/>
      <c r="B313" s="47"/>
      <c r="C313" s="47"/>
      <c r="D313" s="47"/>
      <c r="E313" s="47"/>
      <c r="F313" s="47"/>
      <c r="G313" s="48"/>
      <c r="H313" s="48"/>
      <c r="I313" s="48"/>
      <c r="J313" s="49" t="str">
        <f aca="false">IF($A313="","",Controls!$C$12 + SUMIFS('Capital Ledger'!$C$6:$C$405,'Capital Ledger'!$A$6:$A$405,"&lt;="&amp;$A313) + SUM($T$6:T312) - SUM($L$6:L312))</f>
        <v/>
      </c>
      <c r="K313" s="49" t="str">
        <f aca="false">IF($A313="","",MIN($J313,IF(OR($F313="Confirmed bottom",$F313="Major bottom"),Controls!$C$13,IF($F313="RADAR bottom",IF(Controls!$C$16="Yes",Controls!$C$14,0),IF($F313="Weekly boost",Controls!$C$15,0)))))</f>
        <v/>
      </c>
      <c r="L313" s="48"/>
      <c r="M313" s="49" t="str">
        <f aca="false">IF($A313="","",MAX(0,$G313)+MAX(0,$L313))</f>
        <v/>
      </c>
      <c r="N313" s="48"/>
      <c r="O313" s="50"/>
      <c r="P313" s="49" t="str">
        <f aca="false">IF($A313="","",$N313*Controls!$C$21)</f>
        <v/>
      </c>
      <c r="Q313" s="49" t="str">
        <f aca="false">IF($A313="","",$N313*Controls!$C$22)</f>
        <v/>
      </c>
      <c r="R313" s="49" t="str">
        <f aca="false">IF($A313="","",$N313*Controls!$C$23)</f>
        <v/>
      </c>
      <c r="S313" s="48"/>
      <c r="T313" s="48"/>
      <c r="U313" s="48"/>
      <c r="V313" s="49" t="str">
        <f aca="false">IF($A313="","",$J313-$L313+$T313)</f>
        <v/>
      </c>
      <c r="W313" s="51" t="str">
        <f aca="false">IF($A313="","",IF(ABS($G313-($H313+$I313))&lt;0.01,"OK","Check"))</f>
        <v/>
      </c>
      <c r="X313" s="52"/>
      <c r="Y313" s="11" t="str">
        <f aca="false">IF($A313="","",IF($L313&gt;$K313,1,0))</f>
        <v/>
      </c>
      <c r="Z313" s="11" t="str">
        <f aca="false">IF($A313="","",IF($N313&gt;0,IF(ABS($N313-($S313+$T313+$U313))&gt;0.01,1,0),0))</f>
        <v/>
      </c>
      <c r="AA313" s="11" t="str">
        <f aca="false">IF($A313="","",IF($W313&lt;&gt;"OK",1,0))</f>
        <v/>
      </c>
      <c r="AB313" s="11" t="str">
        <f aca="false">IF($A313="","",IF($V313&lt;0,1,0))</f>
        <v/>
      </c>
      <c r="AC313" s="43" t="str">
        <f aca="false">IF($A313="","",MAX(0,$AC312 + N($O313)))</f>
        <v/>
      </c>
      <c r="AD313" s="44" t="str">
        <f aca="false">IF($A313="","",MAX(0,$AD312 + IF(N($O313)&gt;0,$M313,0) - IF(N($O313)&lt;0,MIN($AD312 + IF(N($O313)&gt;0,$M313,0),(-N($O313))*IF(($AC312+MAX(N($O313),0))&gt;0,($AD312 + IF(N($O313)&gt;0,$M313,0))/($AC312+MAX(N($O313),0)),0)),0)))</f>
        <v/>
      </c>
      <c r="AE313" s="45" t="str">
        <f aca="false">IF($A313="","",IF($AC313&gt;0,$AD313/$AC313,""))</f>
        <v/>
      </c>
    </row>
    <row r="314" customFormat="false" ht="15" hidden="false" customHeight="true" outlineLevel="0" collapsed="false">
      <c r="A314" s="36"/>
      <c r="B314" s="37"/>
      <c r="C314" s="37"/>
      <c r="D314" s="37"/>
      <c r="E314" s="37"/>
      <c r="F314" s="37"/>
      <c r="G314" s="38"/>
      <c r="H314" s="38"/>
      <c r="I314" s="38"/>
      <c r="J314" s="39" t="str">
        <f aca="false">IF($A314="","",Controls!$C$12 + SUMIFS('Capital Ledger'!$C$6:$C$405,'Capital Ledger'!$A$6:$A$405,"&lt;="&amp;$A314) + SUM($T$6:T313) - SUM($L$6:L313))</f>
        <v/>
      </c>
      <c r="K314" s="39" t="str">
        <f aca="false">IF($A314="","",MIN($J314,IF(OR($F314="Confirmed bottom",$F314="Major bottom"),Controls!$C$13,IF($F314="RADAR bottom",IF(Controls!$C$16="Yes",Controls!$C$14,0),IF($F314="Weekly boost",Controls!$C$15,0)))))</f>
        <v/>
      </c>
      <c r="L314" s="38"/>
      <c r="M314" s="39" t="str">
        <f aca="false">IF($A314="","",MAX(0,$G314)+MAX(0,$L314))</f>
        <v/>
      </c>
      <c r="N314" s="38"/>
      <c r="O314" s="40"/>
      <c r="P314" s="39" t="str">
        <f aca="false">IF($A314="","",$N314*Controls!$C$21)</f>
        <v/>
      </c>
      <c r="Q314" s="39" t="str">
        <f aca="false">IF($A314="","",$N314*Controls!$C$22)</f>
        <v/>
      </c>
      <c r="R314" s="39" t="str">
        <f aca="false">IF($A314="","",$N314*Controls!$C$23)</f>
        <v/>
      </c>
      <c r="S314" s="38"/>
      <c r="T314" s="38"/>
      <c r="U314" s="38"/>
      <c r="V314" s="39" t="str">
        <f aca="false">IF($A314="","",$J314-$L314+$T314)</f>
        <v/>
      </c>
      <c r="W314" s="41" t="str">
        <f aca="false">IF($A314="","",IF(ABS($G314-($H314+$I314))&lt;0.01,"OK","Check"))</f>
        <v/>
      </c>
      <c r="X314" s="42"/>
      <c r="Y314" s="11" t="str">
        <f aca="false">IF($A314="","",IF($L314&gt;$K314,1,0))</f>
        <v/>
      </c>
      <c r="Z314" s="11" t="str">
        <f aca="false">IF($A314="","",IF($N314&gt;0,IF(ABS($N314-($S314+$T314+$U314))&gt;0.01,1,0),0))</f>
        <v/>
      </c>
      <c r="AA314" s="11" t="str">
        <f aca="false">IF($A314="","",IF($W314&lt;&gt;"OK",1,0))</f>
        <v/>
      </c>
      <c r="AB314" s="11" t="str">
        <f aca="false">IF($A314="","",IF($V314&lt;0,1,0))</f>
        <v/>
      </c>
      <c r="AC314" s="43" t="str">
        <f aca="false">IF($A314="","",MAX(0,$AC313 + N($O314)))</f>
        <v/>
      </c>
      <c r="AD314" s="44" t="str">
        <f aca="false">IF($A314="","",MAX(0,$AD313 + IF(N($O314)&gt;0,$M314,0) - IF(N($O314)&lt;0,MIN($AD313 + IF(N($O314)&gt;0,$M314,0),(-N($O314))*IF(($AC313+MAX(N($O314),0))&gt;0,($AD313 + IF(N($O314)&gt;0,$M314,0))/($AC313+MAX(N($O314),0)),0)),0)))</f>
        <v/>
      </c>
      <c r="AE314" s="45" t="str">
        <f aca="false">IF($A314="","",IF($AC314&gt;0,$AD314/$AC314,""))</f>
        <v/>
      </c>
    </row>
    <row r="315" customFormat="false" ht="15" hidden="false" customHeight="true" outlineLevel="0" collapsed="false">
      <c r="A315" s="46"/>
      <c r="B315" s="47"/>
      <c r="C315" s="47"/>
      <c r="D315" s="47"/>
      <c r="E315" s="47"/>
      <c r="F315" s="47"/>
      <c r="G315" s="48"/>
      <c r="H315" s="48"/>
      <c r="I315" s="48"/>
      <c r="J315" s="49" t="str">
        <f aca="false">IF($A315="","",Controls!$C$12 + SUMIFS('Capital Ledger'!$C$6:$C$405,'Capital Ledger'!$A$6:$A$405,"&lt;="&amp;$A315) + SUM($T$6:T314) - SUM($L$6:L314))</f>
        <v/>
      </c>
      <c r="K315" s="49" t="str">
        <f aca="false">IF($A315="","",MIN($J315,IF(OR($F315="Confirmed bottom",$F315="Major bottom"),Controls!$C$13,IF($F315="RADAR bottom",IF(Controls!$C$16="Yes",Controls!$C$14,0),IF($F315="Weekly boost",Controls!$C$15,0)))))</f>
        <v/>
      </c>
      <c r="L315" s="48"/>
      <c r="M315" s="49" t="str">
        <f aca="false">IF($A315="","",MAX(0,$G315)+MAX(0,$L315))</f>
        <v/>
      </c>
      <c r="N315" s="48"/>
      <c r="O315" s="50"/>
      <c r="P315" s="49" t="str">
        <f aca="false">IF($A315="","",$N315*Controls!$C$21)</f>
        <v/>
      </c>
      <c r="Q315" s="49" t="str">
        <f aca="false">IF($A315="","",$N315*Controls!$C$22)</f>
        <v/>
      </c>
      <c r="R315" s="49" t="str">
        <f aca="false">IF($A315="","",$N315*Controls!$C$23)</f>
        <v/>
      </c>
      <c r="S315" s="48"/>
      <c r="T315" s="48"/>
      <c r="U315" s="48"/>
      <c r="V315" s="49" t="str">
        <f aca="false">IF($A315="","",$J315-$L315+$T315)</f>
        <v/>
      </c>
      <c r="W315" s="51" t="str">
        <f aca="false">IF($A315="","",IF(ABS($G315-($H315+$I315))&lt;0.01,"OK","Check"))</f>
        <v/>
      </c>
      <c r="X315" s="52"/>
      <c r="Y315" s="11" t="str">
        <f aca="false">IF($A315="","",IF($L315&gt;$K315,1,0))</f>
        <v/>
      </c>
      <c r="Z315" s="11" t="str">
        <f aca="false">IF($A315="","",IF($N315&gt;0,IF(ABS($N315-($S315+$T315+$U315))&gt;0.01,1,0),0))</f>
        <v/>
      </c>
      <c r="AA315" s="11" t="str">
        <f aca="false">IF($A315="","",IF($W315&lt;&gt;"OK",1,0))</f>
        <v/>
      </c>
      <c r="AB315" s="11" t="str">
        <f aca="false">IF($A315="","",IF($V315&lt;0,1,0))</f>
        <v/>
      </c>
      <c r="AC315" s="43" t="str">
        <f aca="false">IF($A315="","",MAX(0,$AC314 + N($O315)))</f>
        <v/>
      </c>
      <c r="AD315" s="44" t="str">
        <f aca="false">IF($A315="","",MAX(0,$AD314 + IF(N($O315)&gt;0,$M315,0) - IF(N($O315)&lt;0,MIN($AD314 + IF(N($O315)&gt;0,$M315,0),(-N($O315))*IF(($AC314+MAX(N($O315),0))&gt;0,($AD314 + IF(N($O315)&gt;0,$M315,0))/($AC314+MAX(N($O315),0)),0)),0)))</f>
        <v/>
      </c>
      <c r="AE315" s="45" t="str">
        <f aca="false">IF($A315="","",IF($AC315&gt;0,$AD315/$AC315,""))</f>
        <v/>
      </c>
    </row>
    <row r="316" customFormat="false" ht="15" hidden="false" customHeight="true" outlineLevel="0" collapsed="false">
      <c r="A316" s="36"/>
      <c r="B316" s="37"/>
      <c r="C316" s="37"/>
      <c r="D316" s="37"/>
      <c r="E316" s="37"/>
      <c r="F316" s="37"/>
      <c r="G316" s="38"/>
      <c r="H316" s="38"/>
      <c r="I316" s="38"/>
      <c r="J316" s="39" t="str">
        <f aca="false">IF($A316="","",Controls!$C$12 + SUMIFS('Capital Ledger'!$C$6:$C$405,'Capital Ledger'!$A$6:$A$405,"&lt;="&amp;$A316) + SUM($T$6:T315) - SUM($L$6:L315))</f>
        <v/>
      </c>
      <c r="K316" s="39" t="str">
        <f aca="false">IF($A316="","",MIN($J316,IF(OR($F316="Confirmed bottom",$F316="Major bottom"),Controls!$C$13,IF($F316="RADAR bottom",IF(Controls!$C$16="Yes",Controls!$C$14,0),IF($F316="Weekly boost",Controls!$C$15,0)))))</f>
        <v/>
      </c>
      <c r="L316" s="38"/>
      <c r="M316" s="39" t="str">
        <f aca="false">IF($A316="","",MAX(0,$G316)+MAX(0,$L316))</f>
        <v/>
      </c>
      <c r="N316" s="38"/>
      <c r="O316" s="40"/>
      <c r="P316" s="39" t="str">
        <f aca="false">IF($A316="","",$N316*Controls!$C$21)</f>
        <v/>
      </c>
      <c r="Q316" s="39" t="str">
        <f aca="false">IF($A316="","",$N316*Controls!$C$22)</f>
        <v/>
      </c>
      <c r="R316" s="39" t="str">
        <f aca="false">IF($A316="","",$N316*Controls!$C$23)</f>
        <v/>
      </c>
      <c r="S316" s="38"/>
      <c r="T316" s="38"/>
      <c r="U316" s="38"/>
      <c r="V316" s="39" t="str">
        <f aca="false">IF($A316="","",$J316-$L316+$T316)</f>
        <v/>
      </c>
      <c r="W316" s="41" t="str">
        <f aca="false">IF($A316="","",IF(ABS($G316-($H316+$I316))&lt;0.01,"OK","Check"))</f>
        <v/>
      </c>
      <c r="X316" s="42"/>
      <c r="Y316" s="11" t="str">
        <f aca="false">IF($A316="","",IF($L316&gt;$K316,1,0))</f>
        <v/>
      </c>
      <c r="Z316" s="11" t="str">
        <f aca="false">IF($A316="","",IF($N316&gt;0,IF(ABS($N316-($S316+$T316+$U316))&gt;0.01,1,0),0))</f>
        <v/>
      </c>
      <c r="AA316" s="11" t="str">
        <f aca="false">IF($A316="","",IF($W316&lt;&gt;"OK",1,0))</f>
        <v/>
      </c>
      <c r="AB316" s="11" t="str">
        <f aca="false">IF($A316="","",IF($V316&lt;0,1,0))</f>
        <v/>
      </c>
      <c r="AC316" s="43" t="str">
        <f aca="false">IF($A316="","",MAX(0,$AC315 + N($O316)))</f>
        <v/>
      </c>
      <c r="AD316" s="44" t="str">
        <f aca="false">IF($A316="","",MAX(0,$AD315 + IF(N($O316)&gt;0,$M316,0) - IF(N($O316)&lt;0,MIN($AD315 + IF(N($O316)&gt;0,$M316,0),(-N($O316))*IF(($AC315+MAX(N($O316),0))&gt;0,($AD315 + IF(N($O316)&gt;0,$M316,0))/($AC315+MAX(N($O316),0)),0)),0)))</f>
        <v/>
      </c>
      <c r="AE316" s="45" t="str">
        <f aca="false">IF($A316="","",IF($AC316&gt;0,$AD316/$AC316,""))</f>
        <v/>
      </c>
    </row>
    <row r="317" customFormat="false" ht="15" hidden="false" customHeight="true" outlineLevel="0" collapsed="false">
      <c r="A317" s="46"/>
      <c r="B317" s="47"/>
      <c r="C317" s="47"/>
      <c r="D317" s="47"/>
      <c r="E317" s="47"/>
      <c r="F317" s="47"/>
      <c r="G317" s="48"/>
      <c r="H317" s="48"/>
      <c r="I317" s="48"/>
      <c r="J317" s="49" t="str">
        <f aca="false">IF($A317="","",Controls!$C$12 + SUMIFS('Capital Ledger'!$C$6:$C$405,'Capital Ledger'!$A$6:$A$405,"&lt;="&amp;$A317) + SUM($T$6:T316) - SUM($L$6:L316))</f>
        <v/>
      </c>
      <c r="K317" s="49" t="str">
        <f aca="false">IF($A317="","",MIN($J317,IF(OR($F317="Confirmed bottom",$F317="Major bottom"),Controls!$C$13,IF($F317="RADAR bottom",IF(Controls!$C$16="Yes",Controls!$C$14,0),IF($F317="Weekly boost",Controls!$C$15,0)))))</f>
        <v/>
      </c>
      <c r="L317" s="48"/>
      <c r="M317" s="49" t="str">
        <f aca="false">IF($A317="","",MAX(0,$G317)+MAX(0,$L317))</f>
        <v/>
      </c>
      <c r="N317" s="48"/>
      <c r="O317" s="50"/>
      <c r="P317" s="49" t="str">
        <f aca="false">IF($A317="","",$N317*Controls!$C$21)</f>
        <v/>
      </c>
      <c r="Q317" s="49" t="str">
        <f aca="false">IF($A317="","",$N317*Controls!$C$22)</f>
        <v/>
      </c>
      <c r="R317" s="49" t="str">
        <f aca="false">IF($A317="","",$N317*Controls!$C$23)</f>
        <v/>
      </c>
      <c r="S317" s="48"/>
      <c r="T317" s="48"/>
      <c r="U317" s="48"/>
      <c r="V317" s="49" t="str">
        <f aca="false">IF($A317="","",$J317-$L317+$T317)</f>
        <v/>
      </c>
      <c r="W317" s="51" t="str">
        <f aca="false">IF($A317="","",IF(ABS($G317-($H317+$I317))&lt;0.01,"OK","Check"))</f>
        <v/>
      </c>
      <c r="X317" s="52"/>
      <c r="Y317" s="11" t="str">
        <f aca="false">IF($A317="","",IF($L317&gt;$K317,1,0))</f>
        <v/>
      </c>
      <c r="Z317" s="11" t="str">
        <f aca="false">IF($A317="","",IF($N317&gt;0,IF(ABS($N317-($S317+$T317+$U317))&gt;0.01,1,0),0))</f>
        <v/>
      </c>
      <c r="AA317" s="11" t="str">
        <f aca="false">IF($A317="","",IF($W317&lt;&gt;"OK",1,0))</f>
        <v/>
      </c>
      <c r="AB317" s="11" t="str">
        <f aca="false">IF($A317="","",IF($V317&lt;0,1,0))</f>
        <v/>
      </c>
      <c r="AC317" s="43" t="str">
        <f aca="false">IF($A317="","",MAX(0,$AC316 + N($O317)))</f>
        <v/>
      </c>
      <c r="AD317" s="44" t="str">
        <f aca="false">IF($A317="","",MAX(0,$AD316 + IF(N($O317)&gt;0,$M317,0) - IF(N($O317)&lt;0,MIN($AD316 + IF(N($O317)&gt;0,$M317,0),(-N($O317))*IF(($AC316+MAX(N($O317),0))&gt;0,($AD316 + IF(N($O317)&gt;0,$M317,0))/($AC316+MAX(N($O317),0)),0)),0)))</f>
        <v/>
      </c>
      <c r="AE317" s="45" t="str">
        <f aca="false">IF($A317="","",IF($AC317&gt;0,$AD317/$AC317,""))</f>
        <v/>
      </c>
    </row>
    <row r="318" customFormat="false" ht="15" hidden="false" customHeight="true" outlineLevel="0" collapsed="false">
      <c r="A318" s="36"/>
      <c r="B318" s="37"/>
      <c r="C318" s="37"/>
      <c r="D318" s="37"/>
      <c r="E318" s="37"/>
      <c r="F318" s="37"/>
      <c r="G318" s="38"/>
      <c r="H318" s="38"/>
      <c r="I318" s="38"/>
      <c r="J318" s="39" t="str">
        <f aca="false">IF($A318="","",Controls!$C$12 + SUMIFS('Capital Ledger'!$C$6:$C$405,'Capital Ledger'!$A$6:$A$405,"&lt;="&amp;$A318) + SUM($T$6:T317) - SUM($L$6:L317))</f>
        <v/>
      </c>
      <c r="K318" s="39" t="str">
        <f aca="false">IF($A318="","",MIN($J318,IF(OR($F318="Confirmed bottom",$F318="Major bottom"),Controls!$C$13,IF($F318="RADAR bottom",IF(Controls!$C$16="Yes",Controls!$C$14,0),IF($F318="Weekly boost",Controls!$C$15,0)))))</f>
        <v/>
      </c>
      <c r="L318" s="38"/>
      <c r="M318" s="39" t="str">
        <f aca="false">IF($A318="","",MAX(0,$G318)+MAX(0,$L318))</f>
        <v/>
      </c>
      <c r="N318" s="38"/>
      <c r="O318" s="40"/>
      <c r="P318" s="39" t="str">
        <f aca="false">IF($A318="","",$N318*Controls!$C$21)</f>
        <v/>
      </c>
      <c r="Q318" s="39" t="str">
        <f aca="false">IF($A318="","",$N318*Controls!$C$22)</f>
        <v/>
      </c>
      <c r="R318" s="39" t="str">
        <f aca="false">IF($A318="","",$N318*Controls!$C$23)</f>
        <v/>
      </c>
      <c r="S318" s="38"/>
      <c r="T318" s="38"/>
      <c r="U318" s="38"/>
      <c r="V318" s="39" t="str">
        <f aca="false">IF($A318="","",$J318-$L318+$T318)</f>
        <v/>
      </c>
      <c r="W318" s="41" t="str">
        <f aca="false">IF($A318="","",IF(ABS($G318-($H318+$I318))&lt;0.01,"OK","Check"))</f>
        <v/>
      </c>
      <c r="X318" s="42"/>
      <c r="Y318" s="11" t="str">
        <f aca="false">IF($A318="","",IF($L318&gt;$K318,1,0))</f>
        <v/>
      </c>
      <c r="Z318" s="11" t="str">
        <f aca="false">IF($A318="","",IF($N318&gt;0,IF(ABS($N318-($S318+$T318+$U318))&gt;0.01,1,0),0))</f>
        <v/>
      </c>
      <c r="AA318" s="11" t="str">
        <f aca="false">IF($A318="","",IF($W318&lt;&gt;"OK",1,0))</f>
        <v/>
      </c>
      <c r="AB318" s="11" t="str">
        <f aca="false">IF($A318="","",IF($V318&lt;0,1,0))</f>
        <v/>
      </c>
      <c r="AC318" s="43" t="str">
        <f aca="false">IF($A318="","",MAX(0,$AC317 + N($O318)))</f>
        <v/>
      </c>
      <c r="AD318" s="44" t="str">
        <f aca="false">IF($A318="","",MAX(0,$AD317 + IF(N($O318)&gt;0,$M318,0) - IF(N($O318)&lt;0,MIN($AD317 + IF(N($O318)&gt;0,$M318,0),(-N($O318))*IF(($AC317+MAX(N($O318),0))&gt;0,($AD317 + IF(N($O318)&gt;0,$M318,0))/($AC317+MAX(N($O318),0)),0)),0)))</f>
        <v/>
      </c>
      <c r="AE318" s="45" t="str">
        <f aca="false">IF($A318="","",IF($AC318&gt;0,$AD318/$AC318,""))</f>
        <v/>
      </c>
    </row>
    <row r="319" customFormat="false" ht="15" hidden="false" customHeight="true" outlineLevel="0" collapsed="false">
      <c r="A319" s="46"/>
      <c r="B319" s="47"/>
      <c r="C319" s="47"/>
      <c r="D319" s="47"/>
      <c r="E319" s="47"/>
      <c r="F319" s="47"/>
      <c r="G319" s="48"/>
      <c r="H319" s="48"/>
      <c r="I319" s="48"/>
      <c r="J319" s="49" t="str">
        <f aca="false">IF($A319="","",Controls!$C$12 + SUMIFS('Capital Ledger'!$C$6:$C$405,'Capital Ledger'!$A$6:$A$405,"&lt;="&amp;$A319) + SUM($T$6:T318) - SUM($L$6:L318))</f>
        <v/>
      </c>
      <c r="K319" s="49" t="str">
        <f aca="false">IF($A319="","",MIN($J319,IF(OR($F319="Confirmed bottom",$F319="Major bottom"),Controls!$C$13,IF($F319="RADAR bottom",IF(Controls!$C$16="Yes",Controls!$C$14,0),IF($F319="Weekly boost",Controls!$C$15,0)))))</f>
        <v/>
      </c>
      <c r="L319" s="48"/>
      <c r="M319" s="49" t="str">
        <f aca="false">IF($A319="","",MAX(0,$G319)+MAX(0,$L319))</f>
        <v/>
      </c>
      <c r="N319" s="48"/>
      <c r="O319" s="50"/>
      <c r="P319" s="49" t="str">
        <f aca="false">IF($A319="","",$N319*Controls!$C$21)</f>
        <v/>
      </c>
      <c r="Q319" s="49" t="str">
        <f aca="false">IF($A319="","",$N319*Controls!$C$22)</f>
        <v/>
      </c>
      <c r="R319" s="49" t="str">
        <f aca="false">IF($A319="","",$N319*Controls!$C$23)</f>
        <v/>
      </c>
      <c r="S319" s="48"/>
      <c r="T319" s="48"/>
      <c r="U319" s="48"/>
      <c r="V319" s="49" t="str">
        <f aca="false">IF($A319="","",$J319-$L319+$T319)</f>
        <v/>
      </c>
      <c r="W319" s="51" t="str">
        <f aca="false">IF($A319="","",IF(ABS($G319-($H319+$I319))&lt;0.01,"OK","Check"))</f>
        <v/>
      </c>
      <c r="X319" s="52"/>
      <c r="Y319" s="11" t="str">
        <f aca="false">IF($A319="","",IF($L319&gt;$K319,1,0))</f>
        <v/>
      </c>
      <c r="Z319" s="11" t="str">
        <f aca="false">IF($A319="","",IF($N319&gt;0,IF(ABS($N319-($S319+$T319+$U319))&gt;0.01,1,0),0))</f>
        <v/>
      </c>
      <c r="AA319" s="11" t="str">
        <f aca="false">IF($A319="","",IF($W319&lt;&gt;"OK",1,0))</f>
        <v/>
      </c>
      <c r="AB319" s="11" t="str">
        <f aca="false">IF($A319="","",IF($V319&lt;0,1,0))</f>
        <v/>
      </c>
      <c r="AC319" s="43" t="str">
        <f aca="false">IF($A319="","",MAX(0,$AC318 + N($O319)))</f>
        <v/>
      </c>
      <c r="AD319" s="44" t="str">
        <f aca="false">IF($A319="","",MAX(0,$AD318 + IF(N($O319)&gt;0,$M319,0) - IF(N($O319)&lt;0,MIN($AD318 + IF(N($O319)&gt;0,$M319,0),(-N($O319))*IF(($AC318+MAX(N($O319),0))&gt;0,($AD318 + IF(N($O319)&gt;0,$M319,0))/($AC318+MAX(N($O319),0)),0)),0)))</f>
        <v/>
      </c>
      <c r="AE319" s="45" t="str">
        <f aca="false">IF($A319="","",IF($AC319&gt;0,$AD319/$AC319,""))</f>
        <v/>
      </c>
    </row>
    <row r="320" customFormat="false" ht="15" hidden="false" customHeight="true" outlineLevel="0" collapsed="false">
      <c r="A320" s="36"/>
      <c r="B320" s="37"/>
      <c r="C320" s="37"/>
      <c r="D320" s="37"/>
      <c r="E320" s="37"/>
      <c r="F320" s="37"/>
      <c r="G320" s="38"/>
      <c r="H320" s="38"/>
      <c r="I320" s="38"/>
      <c r="J320" s="39" t="str">
        <f aca="false">IF($A320="","",Controls!$C$12 + SUMIFS('Capital Ledger'!$C$6:$C$405,'Capital Ledger'!$A$6:$A$405,"&lt;="&amp;$A320) + SUM($T$6:T319) - SUM($L$6:L319))</f>
        <v/>
      </c>
      <c r="K320" s="39" t="str">
        <f aca="false">IF($A320="","",MIN($J320,IF(OR($F320="Confirmed bottom",$F320="Major bottom"),Controls!$C$13,IF($F320="RADAR bottom",IF(Controls!$C$16="Yes",Controls!$C$14,0),IF($F320="Weekly boost",Controls!$C$15,0)))))</f>
        <v/>
      </c>
      <c r="L320" s="38"/>
      <c r="M320" s="39" t="str">
        <f aca="false">IF($A320="","",MAX(0,$G320)+MAX(0,$L320))</f>
        <v/>
      </c>
      <c r="N320" s="38"/>
      <c r="O320" s="40"/>
      <c r="P320" s="39" t="str">
        <f aca="false">IF($A320="","",$N320*Controls!$C$21)</f>
        <v/>
      </c>
      <c r="Q320" s="39" t="str">
        <f aca="false">IF($A320="","",$N320*Controls!$C$22)</f>
        <v/>
      </c>
      <c r="R320" s="39" t="str">
        <f aca="false">IF($A320="","",$N320*Controls!$C$23)</f>
        <v/>
      </c>
      <c r="S320" s="38"/>
      <c r="T320" s="38"/>
      <c r="U320" s="38"/>
      <c r="V320" s="39" t="str">
        <f aca="false">IF($A320="","",$J320-$L320+$T320)</f>
        <v/>
      </c>
      <c r="W320" s="41" t="str">
        <f aca="false">IF($A320="","",IF(ABS($G320-($H320+$I320))&lt;0.01,"OK","Check"))</f>
        <v/>
      </c>
      <c r="X320" s="42"/>
      <c r="Y320" s="11" t="str">
        <f aca="false">IF($A320="","",IF($L320&gt;$K320,1,0))</f>
        <v/>
      </c>
      <c r="Z320" s="11" t="str">
        <f aca="false">IF($A320="","",IF($N320&gt;0,IF(ABS($N320-($S320+$T320+$U320))&gt;0.01,1,0),0))</f>
        <v/>
      </c>
      <c r="AA320" s="11" t="str">
        <f aca="false">IF($A320="","",IF($W320&lt;&gt;"OK",1,0))</f>
        <v/>
      </c>
      <c r="AB320" s="11" t="str">
        <f aca="false">IF($A320="","",IF($V320&lt;0,1,0))</f>
        <v/>
      </c>
      <c r="AC320" s="43" t="str">
        <f aca="false">IF($A320="","",MAX(0,$AC319 + N($O320)))</f>
        <v/>
      </c>
      <c r="AD320" s="44" t="str">
        <f aca="false">IF($A320="","",MAX(0,$AD319 + IF(N($O320)&gt;0,$M320,0) - IF(N($O320)&lt;0,MIN($AD319 + IF(N($O320)&gt;0,$M320,0),(-N($O320))*IF(($AC319+MAX(N($O320),0))&gt;0,($AD319 + IF(N($O320)&gt;0,$M320,0))/($AC319+MAX(N($O320),0)),0)),0)))</f>
        <v/>
      </c>
      <c r="AE320" s="45" t="str">
        <f aca="false">IF($A320="","",IF($AC320&gt;0,$AD320/$AC320,""))</f>
        <v/>
      </c>
    </row>
    <row r="321" customFormat="false" ht="15" hidden="false" customHeight="true" outlineLevel="0" collapsed="false">
      <c r="A321" s="46"/>
      <c r="B321" s="47"/>
      <c r="C321" s="47"/>
      <c r="D321" s="47"/>
      <c r="E321" s="47"/>
      <c r="F321" s="47"/>
      <c r="G321" s="48"/>
      <c r="H321" s="48"/>
      <c r="I321" s="48"/>
      <c r="J321" s="49" t="str">
        <f aca="false">IF($A321="","",Controls!$C$12 + SUMIFS('Capital Ledger'!$C$6:$C$405,'Capital Ledger'!$A$6:$A$405,"&lt;="&amp;$A321) + SUM($T$6:T320) - SUM($L$6:L320))</f>
        <v/>
      </c>
      <c r="K321" s="49" t="str">
        <f aca="false">IF($A321="","",MIN($J321,IF(OR($F321="Confirmed bottom",$F321="Major bottom"),Controls!$C$13,IF($F321="RADAR bottom",IF(Controls!$C$16="Yes",Controls!$C$14,0),IF($F321="Weekly boost",Controls!$C$15,0)))))</f>
        <v/>
      </c>
      <c r="L321" s="48"/>
      <c r="M321" s="49" t="str">
        <f aca="false">IF($A321="","",MAX(0,$G321)+MAX(0,$L321))</f>
        <v/>
      </c>
      <c r="N321" s="48"/>
      <c r="O321" s="50"/>
      <c r="P321" s="49" t="str">
        <f aca="false">IF($A321="","",$N321*Controls!$C$21)</f>
        <v/>
      </c>
      <c r="Q321" s="49" t="str">
        <f aca="false">IF($A321="","",$N321*Controls!$C$22)</f>
        <v/>
      </c>
      <c r="R321" s="49" t="str">
        <f aca="false">IF($A321="","",$N321*Controls!$C$23)</f>
        <v/>
      </c>
      <c r="S321" s="48"/>
      <c r="T321" s="48"/>
      <c r="U321" s="48"/>
      <c r="V321" s="49" t="str">
        <f aca="false">IF($A321="","",$J321-$L321+$T321)</f>
        <v/>
      </c>
      <c r="W321" s="51" t="str">
        <f aca="false">IF($A321="","",IF(ABS($G321-($H321+$I321))&lt;0.01,"OK","Check"))</f>
        <v/>
      </c>
      <c r="X321" s="52"/>
      <c r="Y321" s="11" t="str">
        <f aca="false">IF($A321="","",IF($L321&gt;$K321,1,0))</f>
        <v/>
      </c>
      <c r="Z321" s="11" t="str">
        <f aca="false">IF($A321="","",IF($N321&gt;0,IF(ABS($N321-($S321+$T321+$U321))&gt;0.01,1,0),0))</f>
        <v/>
      </c>
      <c r="AA321" s="11" t="str">
        <f aca="false">IF($A321="","",IF($W321&lt;&gt;"OK",1,0))</f>
        <v/>
      </c>
      <c r="AB321" s="11" t="str">
        <f aca="false">IF($A321="","",IF($V321&lt;0,1,0))</f>
        <v/>
      </c>
      <c r="AC321" s="43" t="str">
        <f aca="false">IF($A321="","",MAX(0,$AC320 + N($O321)))</f>
        <v/>
      </c>
      <c r="AD321" s="44" t="str">
        <f aca="false">IF($A321="","",MAX(0,$AD320 + IF(N($O321)&gt;0,$M321,0) - IF(N($O321)&lt;0,MIN($AD320 + IF(N($O321)&gt;0,$M321,0),(-N($O321))*IF(($AC320+MAX(N($O321),0))&gt;0,($AD320 + IF(N($O321)&gt;0,$M321,0))/($AC320+MAX(N($O321),0)),0)),0)))</f>
        <v/>
      </c>
      <c r="AE321" s="45" t="str">
        <f aca="false">IF($A321="","",IF($AC321&gt;0,$AD321/$AC321,""))</f>
        <v/>
      </c>
    </row>
    <row r="322" customFormat="false" ht="15" hidden="false" customHeight="true" outlineLevel="0" collapsed="false">
      <c r="A322" s="36"/>
      <c r="B322" s="37"/>
      <c r="C322" s="37"/>
      <c r="D322" s="37"/>
      <c r="E322" s="37"/>
      <c r="F322" s="37"/>
      <c r="G322" s="38"/>
      <c r="H322" s="38"/>
      <c r="I322" s="38"/>
      <c r="J322" s="39" t="str">
        <f aca="false">IF($A322="","",Controls!$C$12 + SUMIFS('Capital Ledger'!$C$6:$C$405,'Capital Ledger'!$A$6:$A$405,"&lt;="&amp;$A322) + SUM($T$6:T321) - SUM($L$6:L321))</f>
        <v/>
      </c>
      <c r="K322" s="39" t="str">
        <f aca="false">IF($A322="","",MIN($J322,IF(OR($F322="Confirmed bottom",$F322="Major bottom"),Controls!$C$13,IF($F322="RADAR bottom",IF(Controls!$C$16="Yes",Controls!$C$14,0),IF($F322="Weekly boost",Controls!$C$15,0)))))</f>
        <v/>
      </c>
      <c r="L322" s="38"/>
      <c r="M322" s="39" t="str">
        <f aca="false">IF($A322="","",MAX(0,$G322)+MAX(0,$L322))</f>
        <v/>
      </c>
      <c r="N322" s="38"/>
      <c r="O322" s="40"/>
      <c r="P322" s="39" t="str">
        <f aca="false">IF($A322="","",$N322*Controls!$C$21)</f>
        <v/>
      </c>
      <c r="Q322" s="39" t="str">
        <f aca="false">IF($A322="","",$N322*Controls!$C$22)</f>
        <v/>
      </c>
      <c r="R322" s="39" t="str">
        <f aca="false">IF($A322="","",$N322*Controls!$C$23)</f>
        <v/>
      </c>
      <c r="S322" s="38"/>
      <c r="T322" s="38"/>
      <c r="U322" s="38"/>
      <c r="V322" s="39" t="str">
        <f aca="false">IF($A322="","",$J322-$L322+$T322)</f>
        <v/>
      </c>
      <c r="W322" s="41" t="str">
        <f aca="false">IF($A322="","",IF(ABS($G322-($H322+$I322))&lt;0.01,"OK","Check"))</f>
        <v/>
      </c>
      <c r="X322" s="42"/>
      <c r="Y322" s="11" t="str">
        <f aca="false">IF($A322="","",IF($L322&gt;$K322,1,0))</f>
        <v/>
      </c>
      <c r="Z322" s="11" t="str">
        <f aca="false">IF($A322="","",IF($N322&gt;0,IF(ABS($N322-($S322+$T322+$U322))&gt;0.01,1,0),0))</f>
        <v/>
      </c>
      <c r="AA322" s="11" t="str">
        <f aca="false">IF($A322="","",IF($W322&lt;&gt;"OK",1,0))</f>
        <v/>
      </c>
      <c r="AB322" s="11" t="str">
        <f aca="false">IF($A322="","",IF($V322&lt;0,1,0))</f>
        <v/>
      </c>
      <c r="AC322" s="43" t="str">
        <f aca="false">IF($A322="","",MAX(0,$AC321 + N($O322)))</f>
        <v/>
      </c>
      <c r="AD322" s="44" t="str">
        <f aca="false">IF($A322="","",MAX(0,$AD321 + IF(N($O322)&gt;0,$M322,0) - IF(N($O322)&lt;0,MIN($AD321 + IF(N($O322)&gt;0,$M322,0),(-N($O322))*IF(($AC321+MAX(N($O322),0))&gt;0,($AD321 + IF(N($O322)&gt;0,$M322,0))/($AC321+MAX(N($O322),0)),0)),0)))</f>
        <v/>
      </c>
      <c r="AE322" s="45" t="str">
        <f aca="false">IF($A322="","",IF($AC322&gt;0,$AD322/$AC322,""))</f>
        <v/>
      </c>
    </row>
    <row r="323" customFormat="false" ht="15" hidden="false" customHeight="true" outlineLevel="0" collapsed="false">
      <c r="A323" s="46"/>
      <c r="B323" s="47"/>
      <c r="C323" s="47"/>
      <c r="D323" s="47"/>
      <c r="E323" s="47"/>
      <c r="F323" s="47"/>
      <c r="G323" s="48"/>
      <c r="H323" s="48"/>
      <c r="I323" s="48"/>
      <c r="J323" s="49" t="str">
        <f aca="false">IF($A323="","",Controls!$C$12 + SUMIFS('Capital Ledger'!$C$6:$C$405,'Capital Ledger'!$A$6:$A$405,"&lt;="&amp;$A323) + SUM($T$6:T322) - SUM($L$6:L322))</f>
        <v/>
      </c>
      <c r="K323" s="49" t="str">
        <f aca="false">IF($A323="","",MIN($J323,IF(OR($F323="Confirmed bottom",$F323="Major bottom"),Controls!$C$13,IF($F323="RADAR bottom",IF(Controls!$C$16="Yes",Controls!$C$14,0),IF($F323="Weekly boost",Controls!$C$15,0)))))</f>
        <v/>
      </c>
      <c r="L323" s="48"/>
      <c r="M323" s="49" t="str">
        <f aca="false">IF($A323="","",MAX(0,$G323)+MAX(0,$L323))</f>
        <v/>
      </c>
      <c r="N323" s="48"/>
      <c r="O323" s="50"/>
      <c r="P323" s="49" t="str">
        <f aca="false">IF($A323="","",$N323*Controls!$C$21)</f>
        <v/>
      </c>
      <c r="Q323" s="49" t="str">
        <f aca="false">IF($A323="","",$N323*Controls!$C$22)</f>
        <v/>
      </c>
      <c r="R323" s="49" t="str">
        <f aca="false">IF($A323="","",$N323*Controls!$C$23)</f>
        <v/>
      </c>
      <c r="S323" s="48"/>
      <c r="T323" s="48"/>
      <c r="U323" s="48"/>
      <c r="V323" s="49" t="str">
        <f aca="false">IF($A323="","",$J323-$L323+$T323)</f>
        <v/>
      </c>
      <c r="W323" s="51" t="str">
        <f aca="false">IF($A323="","",IF(ABS($G323-($H323+$I323))&lt;0.01,"OK","Check"))</f>
        <v/>
      </c>
      <c r="X323" s="52"/>
      <c r="Y323" s="11" t="str">
        <f aca="false">IF($A323="","",IF($L323&gt;$K323,1,0))</f>
        <v/>
      </c>
      <c r="Z323" s="11" t="str">
        <f aca="false">IF($A323="","",IF($N323&gt;0,IF(ABS($N323-($S323+$T323+$U323))&gt;0.01,1,0),0))</f>
        <v/>
      </c>
      <c r="AA323" s="11" t="str">
        <f aca="false">IF($A323="","",IF($W323&lt;&gt;"OK",1,0))</f>
        <v/>
      </c>
      <c r="AB323" s="11" t="str">
        <f aca="false">IF($A323="","",IF($V323&lt;0,1,0))</f>
        <v/>
      </c>
      <c r="AC323" s="43" t="str">
        <f aca="false">IF($A323="","",MAX(0,$AC322 + N($O323)))</f>
        <v/>
      </c>
      <c r="AD323" s="44" t="str">
        <f aca="false">IF($A323="","",MAX(0,$AD322 + IF(N($O323)&gt;0,$M323,0) - IF(N($O323)&lt;0,MIN($AD322 + IF(N($O323)&gt;0,$M323,0),(-N($O323))*IF(($AC322+MAX(N($O323),0))&gt;0,($AD322 + IF(N($O323)&gt;0,$M323,0))/($AC322+MAX(N($O323),0)),0)),0)))</f>
        <v/>
      </c>
      <c r="AE323" s="45" t="str">
        <f aca="false">IF($A323="","",IF($AC323&gt;0,$AD323/$AC323,""))</f>
        <v/>
      </c>
    </row>
    <row r="324" customFormat="false" ht="15" hidden="false" customHeight="true" outlineLevel="0" collapsed="false">
      <c r="A324" s="36"/>
      <c r="B324" s="37"/>
      <c r="C324" s="37"/>
      <c r="D324" s="37"/>
      <c r="E324" s="37"/>
      <c r="F324" s="37"/>
      <c r="G324" s="38"/>
      <c r="H324" s="38"/>
      <c r="I324" s="38"/>
      <c r="J324" s="39" t="str">
        <f aca="false">IF($A324="","",Controls!$C$12 + SUMIFS('Capital Ledger'!$C$6:$C$405,'Capital Ledger'!$A$6:$A$405,"&lt;="&amp;$A324) + SUM($T$6:T323) - SUM($L$6:L323))</f>
        <v/>
      </c>
      <c r="K324" s="39" t="str">
        <f aca="false">IF($A324="","",MIN($J324,IF(OR($F324="Confirmed bottom",$F324="Major bottom"),Controls!$C$13,IF($F324="RADAR bottom",IF(Controls!$C$16="Yes",Controls!$C$14,0),IF($F324="Weekly boost",Controls!$C$15,0)))))</f>
        <v/>
      </c>
      <c r="L324" s="38"/>
      <c r="M324" s="39" t="str">
        <f aca="false">IF($A324="","",MAX(0,$G324)+MAX(0,$L324))</f>
        <v/>
      </c>
      <c r="N324" s="38"/>
      <c r="O324" s="40"/>
      <c r="P324" s="39" t="str">
        <f aca="false">IF($A324="","",$N324*Controls!$C$21)</f>
        <v/>
      </c>
      <c r="Q324" s="39" t="str">
        <f aca="false">IF($A324="","",$N324*Controls!$C$22)</f>
        <v/>
      </c>
      <c r="R324" s="39" t="str">
        <f aca="false">IF($A324="","",$N324*Controls!$C$23)</f>
        <v/>
      </c>
      <c r="S324" s="38"/>
      <c r="T324" s="38"/>
      <c r="U324" s="38"/>
      <c r="V324" s="39" t="str">
        <f aca="false">IF($A324="","",$J324-$L324+$T324)</f>
        <v/>
      </c>
      <c r="W324" s="41" t="str">
        <f aca="false">IF($A324="","",IF(ABS($G324-($H324+$I324))&lt;0.01,"OK","Check"))</f>
        <v/>
      </c>
      <c r="X324" s="42"/>
      <c r="Y324" s="11" t="str">
        <f aca="false">IF($A324="","",IF($L324&gt;$K324,1,0))</f>
        <v/>
      </c>
      <c r="Z324" s="11" t="str">
        <f aca="false">IF($A324="","",IF($N324&gt;0,IF(ABS($N324-($S324+$T324+$U324))&gt;0.01,1,0),0))</f>
        <v/>
      </c>
      <c r="AA324" s="11" t="str">
        <f aca="false">IF($A324="","",IF($W324&lt;&gt;"OK",1,0))</f>
        <v/>
      </c>
      <c r="AB324" s="11" t="str">
        <f aca="false">IF($A324="","",IF($V324&lt;0,1,0))</f>
        <v/>
      </c>
      <c r="AC324" s="43" t="str">
        <f aca="false">IF($A324="","",MAX(0,$AC323 + N($O324)))</f>
        <v/>
      </c>
      <c r="AD324" s="44" t="str">
        <f aca="false">IF($A324="","",MAX(0,$AD323 + IF(N($O324)&gt;0,$M324,0) - IF(N($O324)&lt;0,MIN($AD323 + IF(N($O324)&gt;0,$M324,0),(-N($O324))*IF(($AC323+MAX(N($O324),0))&gt;0,($AD323 + IF(N($O324)&gt;0,$M324,0))/($AC323+MAX(N($O324),0)),0)),0)))</f>
        <v/>
      </c>
      <c r="AE324" s="45" t="str">
        <f aca="false">IF($A324="","",IF($AC324&gt;0,$AD324/$AC324,""))</f>
        <v/>
      </c>
    </row>
    <row r="325" customFormat="false" ht="15" hidden="false" customHeight="true" outlineLevel="0" collapsed="false">
      <c r="A325" s="46"/>
      <c r="B325" s="47"/>
      <c r="C325" s="47"/>
      <c r="D325" s="47"/>
      <c r="E325" s="47"/>
      <c r="F325" s="47"/>
      <c r="G325" s="48"/>
      <c r="H325" s="48"/>
      <c r="I325" s="48"/>
      <c r="J325" s="49" t="str">
        <f aca="false">IF($A325="","",Controls!$C$12 + SUMIFS('Capital Ledger'!$C$6:$C$405,'Capital Ledger'!$A$6:$A$405,"&lt;="&amp;$A325) + SUM($T$6:T324) - SUM($L$6:L324))</f>
        <v/>
      </c>
      <c r="K325" s="49" t="str">
        <f aca="false">IF($A325="","",MIN($J325,IF(OR($F325="Confirmed bottom",$F325="Major bottom"),Controls!$C$13,IF($F325="RADAR bottom",IF(Controls!$C$16="Yes",Controls!$C$14,0),IF($F325="Weekly boost",Controls!$C$15,0)))))</f>
        <v/>
      </c>
      <c r="L325" s="48"/>
      <c r="M325" s="49" t="str">
        <f aca="false">IF($A325="","",MAX(0,$G325)+MAX(0,$L325))</f>
        <v/>
      </c>
      <c r="N325" s="48"/>
      <c r="O325" s="50"/>
      <c r="P325" s="49" t="str">
        <f aca="false">IF($A325="","",$N325*Controls!$C$21)</f>
        <v/>
      </c>
      <c r="Q325" s="49" t="str">
        <f aca="false">IF($A325="","",$N325*Controls!$C$22)</f>
        <v/>
      </c>
      <c r="R325" s="49" t="str">
        <f aca="false">IF($A325="","",$N325*Controls!$C$23)</f>
        <v/>
      </c>
      <c r="S325" s="48"/>
      <c r="T325" s="48"/>
      <c r="U325" s="48"/>
      <c r="V325" s="49" t="str">
        <f aca="false">IF($A325="","",$J325-$L325+$T325)</f>
        <v/>
      </c>
      <c r="W325" s="51" t="str">
        <f aca="false">IF($A325="","",IF(ABS($G325-($H325+$I325))&lt;0.01,"OK","Check"))</f>
        <v/>
      </c>
      <c r="X325" s="52"/>
      <c r="Y325" s="11" t="str">
        <f aca="false">IF($A325="","",IF($L325&gt;$K325,1,0))</f>
        <v/>
      </c>
      <c r="Z325" s="11" t="str">
        <f aca="false">IF($A325="","",IF($N325&gt;0,IF(ABS($N325-($S325+$T325+$U325))&gt;0.01,1,0),0))</f>
        <v/>
      </c>
      <c r="AA325" s="11" t="str">
        <f aca="false">IF($A325="","",IF($W325&lt;&gt;"OK",1,0))</f>
        <v/>
      </c>
      <c r="AB325" s="11" t="str">
        <f aca="false">IF($A325="","",IF($V325&lt;0,1,0))</f>
        <v/>
      </c>
      <c r="AC325" s="43" t="str">
        <f aca="false">IF($A325="","",MAX(0,$AC324 + N($O325)))</f>
        <v/>
      </c>
      <c r="AD325" s="44" t="str">
        <f aca="false">IF($A325="","",MAX(0,$AD324 + IF(N($O325)&gt;0,$M325,0) - IF(N($O325)&lt;0,MIN($AD324 + IF(N($O325)&gt;0,$M325,0),(-N($O325))*IF(($AC324+MAX(N($O325),0))&gt;0,($AD324 + IF(N($O325)&gt;0,$M325,0))/($AC324+MAX(N($O325),0)),0)),0)))</f>
        <v/>
      </c>
      <c r="AE325" s="45" t="str">
        <f aca="false">IF($A325="","",IF($AC325&gt;0,$AD325/$AC325,""))</f>
        <v/>
      </c>
    </row>
    <row r="326" customFormat="false" ht="15" hidden="false" customHeight="true" outlineLevel="0" collapsed="false">
      <c r="A326" s="36"/>
      <c r="B326" s="37"/>
      <c r="C326" s="37"/>
      <c r="D326" s="37"/>
      <c r="E326" s="37"/>
      <c r="F326" s="37"/>
      <c r="G326" s="38"/>
      <c r="H326" s="38"/>
      <c r="I326" s="38"/>
      <c r="J326" s="39" t="str">
        <f aca="false">IF($A326="","",Controls!$C$12 + SUMIFS('Capital Ledger'!$C$6:$C$405,'Capital Ledger'!$A$6:$A$405,"&lt;="&amp;$A326) + SUM($T$6:T325) - SUM($L$6:L325))</f>
        <v/>
      </c>
      <c r="K326" s="39" t="str">
        <f aca="false">IF($A326="","",MIN($J326,IF(OR($F326="Confirmed bottom",$F326="Major bottom"),Controls!$C$13,IF($F326="RADAR bottom",IF(Controls!$C$16="Yes",Controls!$C$14,0),IF($F326="Weekly boost",Controls!$C$15,0)))))</f>
        <v/>
      </c>
      <c r="L326" s="38"/>
      <c r="M326" s="39" t="str">
        <f aca="false">IF($A326="","",MAX(0,$G326)+MAX(0,$L326))</f>
        <v/>
      </c>
      <c r="N326" s="38"/>
      <c r="O326" s="40"/>
      <c r="P326" s="39" t="str">
        <f aca="false">IF($A326="","",$N326*Controls!$C$21)</f>
        <v/>
      </c>
      <c r="Q326" s="39" t="str">
        <f aca="false">IF($A326="","",$N326*Controls!$C$22)</f>
        <v/>
      </c>
      <c r="R326" s="39" t="str">
        <f aca="false">IF($A326="","",$N326*Controls!$C$23)</f>
        <v/>
      </c>
      <c r="S326" s="38"/>
      <c r="T326" s="38"/>
      <c r="U326" s="38"/>
      <c r="V326" s="39" t="str">
        <f aca="false">IF($A326="","",$J326-$L326+$T326)</f>
        <v/>
      </c>
      <c r="W326" s="41" t="str">
        <f aca="false">IF($A326="","",IF(ABS($G326-($H326+$I326))&lt;0.01,"OK","Check"))</f>
        <v/>
      </c>
      <c r="X326" s="42"/>
      <c r="Y326" s="11" t="str">
        <f aca="false">IF($A326="","",IF($L326&gt;$K326,1,0))</f>
        <v/>
      </c>
      <c r="Z326" s="11" t="str">
        <f aca="false">IF($A326="","",IF($N326&gt;0,IF(ABS($N326-($S326+$T326+$U326))&gt;0.01,1,0),0))</f>
        <v/>
      </c>
      <c r="AA326" s="11" t="str">
        <f aca="false">IF($A326="","",IF($W326&lt;&gt;"OK",1,0))</f>
        <v/>
      </c>
      <c r="AB326" s="11" t="str">
        <f aca="false">IF($A326="","",IF($V326&lt;0,1,0))</f>
        <v/>
      </c>
      <c r="AC326" s="43" t="str">
        <f aca="false">IF($A326="","",MAX(0,$AC325 + N($O326)))</f>
        <v/>
      </c>
      <c r="AD326" s="44" t="str">
        <f aca="false">IF($A326="","",MAX(0,$AD325 + IF(N($O326)&gt;0,$M326,0) - IF(N($O326)&lt;0,MIN($AD325 + IF(N($O326)&gt;0,$M326,0),(-N($O326))*IF(($AC325+MAX(N($O326),0))&gt;0,($AD325 + IF(N($O326)&gt;0,$M326,0))/($AC325+MAX(N($O326),0)),0)),0)))</f>
        <v/>
      </c>
      <c r="AE326" s="45" t="str">
        <f aca="false">IF($A326="","",IF($AC326&gt;0,$AD326/$AC326,""))</f>
        <v/>
      </c>
    </row>
    <row r="327" customFormat="false" ht="15" hidden="false" customHeight="true" outlineLevel="0" collapsed="false">
      <c r="A327" s="46"/>
      <c r="B327" s="47"/>
      <c r="C327" s="47"/>
      <c r="D327" s="47"/>
      <c r="E327" s="47"/>
      <c r="F327" s="47"/>
      <c r="G327" s="48"/>
      <c r="H327" s="48"/>
      <c r="I327" s="48"/>
      <c r="J327" s="49" t="str">
        <f aca="false">IF($A327="","",Controls!$C$12 + SUMIFS('Capital Ledger'!$C$6:$C$405,'Capital Ledger'!$A$6:$A$405,"&lt;="&amp;$A327) + SUM($T$6:T326) - SUM($L$6:L326))</f>
        <v/>
      </c>
      <c r="K327" s="49" t="str">
        <f aca="false">IF($A327="","",MIN($J327,IF(OR($F327="Confirmed bottom",$F327="Major bottom"),Controls!$C$13,IF($F327="RADAR bottom",IF(Controls!$C$16="Yes",Controls!$C$14,0),IF($F327="Weekly boost",Controls!$C$15,0)))))</f>
        <v/>
      </c>
      <c r="L327" s="48"/>
      <c r="M327" s="49" t="str">
        <f aca="false">IF($A327="","",MAX(0,$G327)+MAX(0,$L327))</f>
        <v/>
      </c>
      <c r="N327" s="48"/>
      <c r="O327" s="50"/>
      <c r="P327" s="49" t="str">
        <f aca="false">IF($A327="","",$N327*Controls!$C$21)</f>
        <v/>
      </c>
      <c r="Q327" s="49" t="str">
        <f aca="false">IF($A327="","",$N327*Controls!$C$22)</f>
        <v/>
      </c>
      <c r="R327" s="49" t="str">
        <f aca="false">IF($A327="","",$N327*Controls!$C$23)</f>
        <v/>
      </c>
      <c r="S327" s="48"/>
      <c r="T327" s="48"/>
      <c r="U327" s="48"/>
      <c r="V327" s="49" t="str">
        <f aca="false">IF($A327="","",$J327-$L327+$T327)</f>
        <v/>
      </c>
      <c r="W327" s="51" t="str">
        <f aca="false">IF($A327="","",IF(ABS($G327-($H327+$I327))&lt;0.01,"OK","Check"))</f>
        <v/>
      </c>
      <c r="X327" s="52"/>
      <c r="Y327" s="11" t="str">
        <f aca="false">IF($A327="","",IF($L327&gt;$K327,1,0))</f>
        <v/>
      </c>
      <c r="Z327" s="11" t="str">
        <f aca="false">IF($A327="","",IF($N327&gt;0,IF(ABS($N327-($S327+$T327+$U327))&gt;0.01,1,0),0))</f>
        <v/>
      </c>
      <c r="AA327" s="11" t="str">
        <f aca="false">IF($A327="","",IF($W327&lt;&gt;"OK",1,0))</f>
        <v/>
      </c>
      <c r="AB327" s="11" t="str">
        <f aca="false">IF($A327="","",IF($V327&lt;0,1,0))</f>
        <v/>
      </c>
      <c r="AC327" s="43" t="str">
        <f aca="false">IF($A327="","",MAX(0,$AC326 + N($O327)))</f>
        <v/>
      </c>
      <c r="AD327" s="44" t="str">
        <f aca="false">IF($A327="","",MAX(0,$AD326 + IF(N($O327)&gt;0,$M327,0) - IF(N($O327)&lt;0,MIN($AD326 + IF(N($O327)&gt;0,$M327,0),(-N($O327))*IF(($AC326+MAX(N($O327),0))&gt;0,($AD326 + IF(N($O327)&gt;0,$M327,0))/($AC326+MAX(N($O327),0)),0)),0)))</f>
        <v/>
      </c>
      <c r="AE327" s="45" t="str">
        <f aca="false">IF($A327="","",IF($AC327&gt;0,$AD327/$AC327,""))</f>
        <v/>
      </c>
    </row>
    <row r="328" customFormat="false" ht="15" hidden="false" customHeight="true" outlineLevel="0" collapsed="false">
      <c r="A328" s="36"/>
      <c r="B328" s="37"/>
      <c r="C328" s="37"/>
      <c r="D328" s="37"/>
      <c r="E328" s="37"/>
      <c r="F328" s="37"/>
      <c r="G328" s="38"/>
      <c r="H328" s="38"/>
      <c r="I328" s="38"/>
      <c r="J328" s="39" t="str">
        <f aca="false">IF($A328="","",Controls!$C$12 + SUMIFS('Capital Ledger'!$C$6:$C$405,'Capital Ledger'!$A$6:$A$405,"&lt;="&amp;$A328) + SUM($T$6:T327) - SUM($L$6:L327))</f>
        <v/>
      </c>
      <c r="K328" s="39" t="str">
        <f aca="false">IF($A328="","",MIN($J328,IF(OR($F328="Confirmed bottom",$F328="Major bottom"),Controls!$C$13,IF($F328="RADAR bottom",IF(Controls!$C$16="Yes",Controls!$C$14,0),IF($F328="Weekly boost",Controls!$C$15,0)))))</f>
        <v/>
      </c>
      <c r="L328" s="38"/>
      <c r="M328" s="39" t="str">
        <f aca="false">IF($A328="","",MAX(0,$G328)+MAX(0,$L328))</f>
        <v/>
      </c>
      <c r="N328" s="38"/>
      <c r="O328" s="40"/>
      <c r="P328" s="39" t="str">
        <f aca="false">IF($A328="","",$N328*Controls!$C$21)</f>
        <v/>
      </c>
      <c r="Q328" s="39" t="str">
        <f aca="false">IF($A328="","",$N328*Controls!$C$22)</f>
        <v/>
      </c>
      <c r="R328" s="39" t="str">
        <f aca="false">IF($A328="","",$N328*Controls!$C$23)</f>
        <v/>
      </c>
      <c r="S328" s="38"/>
      <c r="T328" s="38"/>
      <c r="U328" s="38"/>
      <c r="V328" s="39" t="str">
        <f aca="false">IF($A328="","",$J328-$L328+$T328)</f>
        <v/>
      </c>
      <c r="W328" s="41" t="str">
        <f aca="false">IF($A328="","",IF(ABS($G328-($H328+$I328))&lt;0.01,"OK","Check"))</f>
        <v/>
      </c>
      <c r="X328" s="42"/>
      <c r="Y328" s="11" t="str">
        <f aca="false">IF($A328="","",IF($L328&gt;$K328,1,0))</f>
        <v/>
      </c>
      <c r="Z328" s="11" t="str">
        <f aca="false">IF($A328="","",IF($N328&gt;0,IF(ABS($N328-($S328+$T328+$U328))&gt;0.01,1,0),0))</f>
        <v/>
      </c>
      <c r="AA328" s="11" t="str">
        <f aca="false">IF($A328="","",IF($W328&lt;&gt;"OK",1,0))</f>
        <v/>
      </c>
      <c r="AB328" s="11" t="str">
        <f aca="false">IF($A328="","",IF($V328&lt;0,1,0))</f>
        <v/>
      </c>
      <c r="AC328" s="43" t="str">
        <f aca="false">IF($A328="","",MAX(0,$AC327 + N($O328)))</f>
        <v/>
      </c>
      <c r="AD328" s="44" t="str">
        <f aca="false">IF($A328="","",MAX(0,$AD327 + IF(N($O328)&gt;0,$M328,0) - IF(N($O328)&lt;0,MIN($AD327 + IF(N($O328)&gt;0,$M328,0),(-N($O328))*IF(($AC327+MAX(N($O328),0))&gt;0,($AD327 + IF(N($O328)&gt;0,$M328,0))/($AC327+MAX(N($O328),0)),0)),0)))</f>
        <v/>
      </c>
      <c r="AE328" s="45" t="str">
        <f aca="false">IF($A328="","",IF($AC328&gt;0,$AD328/$AC328,""))</f>
        <v/>
      </c>
    </row>
    <row r="329" customFormat="false" ht="15" hidden="false" customHeight="true" outlineLevel="0" collapsed="false">
      <c r="A329" s="46"/>
      <c r="B329" s="47"/>
      <c r="C329" s="47"/>
      <c r="D329" s="47"/>
      <c r="E329" s="47"/>
      <c r="F329" s="47"/>
      <c r="G329" s="48"/>
      <c r="H329" s="48"/>
      <c r="I329" s="48"/>
      <c r="J329" s="49" t="str">
        <f aca="false">IF($A329="","",Controls!$C$12 + SUMIFS('Capital Ledger'!$C$6:$C$405,'Capital Ledger'!$A$6:$A$405,"&lt;="&amp;$A329) + SUM($T$6:T328) - SUM($L$6:L328))</f>
        <v/>
      </c>
      <c r="K329" s="49" t="str">
        <f aca="false">IF($A329="","",MIN($J329,IF(OR($F329="Confirmed bottom",$F329="Major bottom"),Controls!$C$13,IF($F329="RADAR bottom",IF(Controls!$C$16="Yes",Controls!$C$14,0),IF($F329="Weekly boost",Controls!$C$15,0)))))</f>
        <v/>
      </c>
      <c r="L329" s="48"/>
      <c r="M329" s="49" t="str">
        <f aca="false">IF($A329="","",MAX(0,$G329)+MAX(0,$L329))</f>
        <v/>
      </c>
      <c r="N329" s="48"/>
      <c r="O329" s="50"/>
      <c r="P329" s="49" t="str">
        <f aca="false">IF($A329="","",$N329*Controls!$C$21)</f>
        <v/>
      </c>
      <c r="Q329" s="49" t="str">
        <f aca="false">IF($A329="","",$N329*Controls!$C$22)</f>
        <v/>
      </c>
      <c r="R329" s="49" t="str">
        <f aca="false">IF($A329="","",$N329*Controls!$C$23)</f>
        <v/>
      </c>
      <c r="S329" s="48"/>
      <c r="T329" s="48"/>
      <c r="U329" s="48"/>
      <c r="V329" s="49" t="str">
        <f aca="false">IF($A329="","",$J329-$L329+$T329)</f>
        <v/>
      </c>
      <c r="W329" s="51" t="str">
        <f aca="false">IF($A329="","",IF(ABS($G329-($H329+$I329))&lt;0.01,"OK","Check"))</f>
        <v/>
      </c>
      <c r="X329" s="52"/>
      <c r="Y329" s="11" t="str">
        <f aca="false">IF($A329="","",IF($L329&gt;$K329,1,0))</f>
        <v/>
      </c>
      <c r="Z329" s="11" t="str">
        <f aca="false">IF($A329="","",IF($N329&gt;0,IF(ABS($N329-($S329+$T329+$U329))&gt;0.01,1,0),0))</f>
        <v/>
      </c>
      <c r="AA329" s="11" t="str">
        <f aca="false">IF($A329="","",IF($W329&lt;&gt;"OK",1,0))</f>
        <v/>
      </c>
      <c r="AB329" s="11" t="str">
        <f aca="false">IF($A329="","",IF($V329&lt;0,1,0))</f>
        <v/>
      </c>
      <c r="AC329" s="43" t="str">
        <f aca="false">IF($A329="","",MAX(0,$AC328 + N($O329)))</f>
        <v/>
      </c>
      <c r="AD329" s="44" t="str">
        <f aca="false">IF($A329="","",MAX(0,$AD328 + IF(N($O329)&gt;0,$M329,0) - IF(N($O329)&lt;0,MIN($AD328 + IF(N($O329)&gt;0,$M329,0),(-N($O329))*IF(($AC328+MAX(N($O329),0))&gt;0,($AD328 + IF(N($O329)&gt;0,$M329,0))/($AC328+MAX(N($O329),0)),0)),0)))</f>
        <v/>
      </c>
      <c r="AE329" s="45" t="str">
        <f aca="false">IF($A329="","",IF($AC329&gt;0,$AD329/$AC329,""))</f>
        <v/>
      </c>
    </row>
    <row r="330" customFormat="false" ht="15" hidden="false" customHeight="true" outlineLevel="0" collapsed="false">
      <c r="A330" s="36"/>
      <c r="B330" s="37"/>
      <c r="C330" s="37"/>
      <c r="D330" s="37"/>
      <c r="E330" s="37"/>
      <c r="F330" s="37"/>
      <c r="G330" s="38"/>
      <c r="H330" s="38"/>
      <c r="I330" s="38"/>
      <c r="J330" s="39" t="str">
        <f aca="false">IF($A330="","",Controls!$C$12 + SUMIFS('Capital Ledger'!$C$6:$C$405,'Capital Ledger'!$A$6:$A$405,"&lt;="&amp;$A330) + SUM($T$6:T329) - SUM($L$6:L329))</f>
        <v/>
      </c>
      <c r="K330" s="39" t="str">
        <f aca="false">IF($A330="","",MIN($J330,IF(OR($F330="Confirmed bottom",$F330="Major bottom"),Controls!$C$13,IF($F330="RADAR bottom",IF(Controls!$C$16="Yes",Controls!$C$14,0),IF($F330="Weekly boost",Controls!$C$15,0)))))</f>
        <v/>
      </c>
      <c r="L330" s="38"/>
      <c r="M330" s="39" t="str">
        <f aca="false">IF($A330="","",MAX(0,$G330)+MAX(0,$L330))</f>
        <v/>
      </c>
      <c r="N330" s="38"/>
      <c r="O330" s="40"/>
      <c r="P330" s="39" t="str">
        <f aca="false">IF($A330="","",$N330*Controls!$C$21)</f>
        <v/>
      </c>
      <c r="Q330" s="39" t="str">
        <f aca="false">IF($A330="","",$N330*Controls!$C$22)</f>
        <v/>
      </c>
      <c r="R330" s="39" t="str">
        <f aca="false">IF($A330="","",$N330*Controls!$C$23)</f>
        <v/>
      </c>
      <c r="S330" s="38"/>
      <c r="T330" s="38"/>
      <c r="U330" s="38"/>
      <c r="V330" s="39" t="str">
        <f aca="false">IF($A330="","",$J330-$L330+$T330)</f>
        <v/>
      </c>
      <c r="W330" s="41" t="str">
        <f aca="false">IF($A330="","",IF(ABS($G330-($H330+$I330))&lt;0.01,"OK","Check"))</f>
        <v/>
      </c>
      <c r="X330" s="42"/>
      <c r="Y330" s="11" t="str">
        <f aca="false">IF($A330="","",IF($L330&gt;$K330,1,0))</f>
        <v/>
      </c>
      <c r="Z330" s="11" t="str">
        <f aca="false">IF($A330="","",IF($N330&gt;0,IF(ABS($N330-($S330+$T330+$U330))&gt;0.01,1,0),0))</f>
        <v/>
      </c>
      <c r="AA330" s="11" t="str">
        <f aca="false">IF($A330="","",IF($W330&lt;&gt;"OK",1,0))</f>
        <v/>
      </c>
      <c r="AB330" s="11" t="str">
        <f aca="false">IF($A330="","",IF($V330&lt;0,1,0))</f>
        <v/>
      </c>
      <c r="AC330" s="43" t="str">
        <f aca="false">IF($A330="","",MAX(0,$AC329 + N($O330)))</f>
        <v/>
      </c>
      <c r="AD330" s="44" t="str">
        <f aca="false">IF($A330="","",MAX(0,$AD329 + IF(N($O330)&gt;0,$M330,0) - IF(N($O330)&lt;0,MIN($AD329 + IF(N($O330)&gt;0,$M330,0),(-N($O330))*IF(($AC329+MAX(N($O330),0))&gt;0,($AD329 + IF(N($O330)&gt;0,$M330,0))/($AC329+MAX(N($O330),0)),0)),0)))</f>
        <v/>
      </c>
      <c r="AE330" s="45" t="str">
        <f aca="false">IF($A330="","",IF($AC330&gt;0,$AD330/$AC330,""))</f>
        <v/>
      </c>
    </row>
    <row r="331" customFormat="false" ht="15" hidden="false" customHeight="true" outlineLevel="0" collapsed="false">
      <c r="A331" s="46"/>
      <c r="B331" s="47"/>
      <c r="C331" s="47"/>
      <c r="D331" s="47"/>
      <c r="E331" s="47"/>
      <c r="F331" s="47"/>
      <c r="G331" s="48"/>
      <c r="H331" s="48"/>
      <c r="I331" s="48"/>
      <c r="J331" s="49" t="str">
        <f aca="false">IF($A331="","",Controls!$C$12 + SUMIFS('Capital Ledger'!$C$6:$C$405,'Capital Ledger'!$A$6:$A$405,"&lt;="&amp;$A331) + SUM($T$6:T330) - SUM($L$6:L330))</f>
        <v/>
      </c>
      <c r="K331" s="49" t="str">
        <f aca="false">IF($A331="","",MIN($J331,IF(OR($F331="Confirmed bottom",$F331="Major bottom"),Controls!$C$13,IF($F331="RADAR bottom",IF(Controls!$C$16="Yes",Controls!$C$14,0),IF($F331="Weekly boost",Controls!$C$15,0)))))</f>
        <v/>
      </c>
      <c r="L331" s="48"/>
      <c r="M331" s="49" t="str">
        <f aca="false">IF($A331="","",MAX(0,$G331)+MAX(0,$L331))</f>
        <v/>
      </c>
      <c r="N331" s="48"/>
      <c r="O331" s="50"/>
      <c r="P331" s="49" t="str">
        <f aca="false">IF($A331="","",$N331*Controls!$C$21)</f>
        <v/>
      </c>
      <c r="Q331" s="49" t="str">
        <f aca="false">IF($A331="","",$N331*Controls!$C$22)</f>
        <v/>
      </c>
      <c r="R331" s="49" t="str">
        <f aca="false">IF($A331="","",$N331*Controls!$C$23)</f>
        <v/>
      </c>
      <c r="S331" s="48"/>
      <c r="T331" s="48"/>
      <c r="U331" s="48"/>
      <c r="V331" s="49" t="str">
        <f aca="false">IF($A331="","",$J331-$L331+$T331)</f>
        <v/>
      </c>
      <c r="W331" s="51" t="str">
        <f aca="false">IF($A331="","",IF(ABS($G331-($H331+$I331))&lt;0.01,"OK","Check"))</f>
        <v/>
      </c>
      <c r="X331" s="52"/>
      <c r="Y331" s="11" t="str">
        <f aca="false">IF($A331="","",IF($L331&gt;$K331,1,0))</f>
        <v/>
      </c>
      <c r="Z331" s="11" t="str">
        <f aca="false">IF($A331="","",IF($N331&gt;0,IF(ABS($N331-($S331+$T331+$U331))&gt;0.01,1,0),0))</f>
        <v/>
      </c>
      <c r="AA331" s="11" t="str">
        <f aca="false">IF($A331="","",IF($W331&lt;&gt;"OK",1,0))</f>
        <v/>
      </c>
      <c r="AB331" s="11" t="str">
        <f aca="false">IF($A331="","",IF($V331&lt;0,1,0))</f>
        <v/>
      </c>
      <c r="AC331" s="43" t="str">
        <f aca="false">IF($A331="","",MAX(0,$AC330 + N($O331)))</f>
        <v/>
      </c>
      <c r="AD331" s="44" t="str">
        <f aca="false">IF($A331="","",MAX(0,$AD330 + IF(N($O331)&gt;0,$M331,0) - IF(N($O331)&lt;0,MIN($AD330 + IF(N($O331)&gt;0,$M331,0),(-N($O331))*IF(($AC330+MAX(N($O331),0))&gt;0,($AD330 + IF(N($O331)&gt;0,$M331,0))/($AC330+MAX(N($O331),0)),0)),0)))</f>
        <v/>
      </c>
      <c r="AE331" s="45" t="str">
        <f aca="false">IF($A331="","",IF($AC331&gt;0,$AD331/$AC331,""))</f>
        <v/>
      </c>
    </row>
    <row r="332" customFormat="false" ht="15" hidden="false" customHeight="true" outlineLevel="0" collapsed="false">
      <c r="A332" s="36"/>
      <c r="B332" s="37"/>
      <c r="C332" s="37"/>
      <c r="D332" s="37"/>
      <c r="E332" s="37"/>
      <c r="F332" s="37"/>
      <c r="G332" s="38"/>
      <c r="H332" s="38"/>
      <c r="I332" s="38"/>
      <c r="J332" s="39" t="str">
        <f aca="false">IF($A332="","",Controls!$C$12 + SUMIFS('Capital Ledger'!$C$6:$C$405,'Capital Ledger'!$A$6:$A$405,"&lt;="&amp;$A332) + SUM($T$6:T331) - SUM($L$6:L331))</f>
        <v/>
      </c>
      <c r="K332" s="39" t="str">
        <f aca="false">IF($A332="","",MIN($J332,IF(OR($F332="Confirmed bottom",$F332="Major bottom"),Controls!$C$13,IF($F332="RADAR bottom",IF(Controls!$C$16="Yes",Controls!$C$14,0),IF($F332="Weekly boost",Controls!$C$15,0)))))</f>
        <v/>
      </c>
      <c r="L332" s="38"/>
      <c r="M332" s="39" t="str">
        <f aca="false">IF($A332="","",MAX(0,$G332)+MAX(0,$L332))</f>
        <v/>
      </c>
      <c r="N332" s="38"/>
      <c r="O332" s="40"/>
      <c r="P332" s="39" t="str">
        <f aca="false">IF($A332="","",$N332*Controls!$C$21)</f>
        <v/>
      </c>
      <c r="Q332" s="39" t="str">
        <f aca="false">IF($A332="","",$N332*Controls!$C$22)</f>
        <v/>
      </c>
      <c r="R332" s="39" t="str">
        <f aca="false">IF($A332="","",$N332*Controls!$C$23)</f>
        <v/>
      </c>
      <c r="S332" s="38"/>
      <c r="T332" s="38"/>
      <c r="U332" s="38"/>
      <c r="V332" s="39" t="str">
        <f aca="false">IF($A332="","",$J332-$L332+$T332)</f>
        <v/>
      </c>
      <c r="W332" s="41" t="str">
        <f aca="false">IF($A332="","",IF(ABS($G332-($H332+$I332))&lt;0.01,"OK","Check"))</f>
        <v/>
      </c>
      <c r="X332" s="42"/>
      <c r="Y332" s="11" t="str">
        <f aca="false">IF($A332="","",IF($L332&gt;$K332,1,0))</f>
        <v/>
      </c>
      <c r="Z332" s="11" t="str">
        <f aca="false">IF($A332="","",IF($N332&gt;0,IF(ABS($N332-($S332+$T332+$U332))&gt;0.01,1,0),0))</f>
        <v/>
      </c>
      <c r="AA332" s="11" t="str">
        <f aca="false">IF($A332="","",IF($W332&lt;&gt;"OK",1,0))</f>
        <v/>
      </c>
      <c r="AB332" s="11" t="str">
        <f aca="false">IF($A332="","",IF($V332&lt;0,1,0))</f>
        <v/>
      </c>
      <c r="AC332" s="43" t="str">
        <f aca="false">IF($A332="","",MAX(0,$AC331 + N($O332)))</f>
        <v/>
      </c>
      <c r="AD332" s="44" t="str">
        <f aca="false">IF($A332="","",MAX(0,$AD331 + IF(N($O332)&gt;0,$M332,0) - IF(N($O332)&lt;0,MIN($AD331 + IF(N($O332)&gt;0,$M332,0),(-N($O332))*IF(($AC331+MAX(N($O332),0))&gt;0,($AD331 + IF(N($O332)&gt;0,$M332,0))/($AC331+MAX(N($O332),0)),0)),0)))</f>
        <v/>
      </c>
      <c r="AE332" s="45" t="str">
        <f aca="false">IF($A332="","",IF($AC332&gt;0,$AD332/$AC332,""))</f>
        <v/>
      </c>
    </row>
    <row r="333" customFormat="false" ht="15" hidden="false" customHeight="true" outlineLevel="0" collapsed="false">
      <c r="A333" s="46"/>
      <c r="B333" s="47"/>
      <c r="C333" s="47"/>
      <c r="D333" s="47"/>
      <c r="E333" s="47"/>
      <c r="F333" s="47"/>
      <c r="G333" s="48"/>
      <c r="H333" s="48"/>
      <c r="I333" s="48"/>
      <c r="J333" s="49" t="str">
        <f aca="false">IF($A333="","",Controls!$C$12 + SUMIFS('Capital Ledger'!$C$6:$C$405,'Capital Ledger'!$A$6:$A$405,"&lt;="&amp;$A333) + SUM($T$6:T332) - SUM($L$6:L332))</f>
        <v/>
      </c>
      <c r="K333" s="49" t="str">
        <f aca="false">IF($A333="","",MIN($J333,IF(OR($F333="Confirmed bottom",$F333="Major bottom"),Controls!$C$13,IF($F333="RADAR bottom",IF(Controls!$C$16="Yes",Controls!$C$14,0),IF($F333="Weekly boost",Controls!$C$15,0)))))</f>
        <v/>
      </c>
      <c r="L333" s="48"/>
      <c r="M333" s="49" t="str">
        <f aca="false">IF($A333="","",MAX(0,$G333)+MAX(0,$L333))</f>
        <v/>
      </c>
      <c r="N333" s="48"/>
      <c r="O333" s="50"/>
      <c r="P333" s="49" t="str">
        <f aca="false">IF($A333="","",$N333*Controls!$C$21)</f>
        <v/>
      </c>
      <c r="Q333" s="49" t="str">
        <f aca="false">IF($A333="","",$N333*Controls!$C$22)</f>
        <v/>
      </c>
      <c r="R333" s="49" t="str">
        <f aca="false">IF($A333="","",$N333*Controls!$C$23)</f>
        <v/>
      </c>
      <c r="S333" s="48"/>
      <c r="T333" s="48"/>
      <c r="U333" s="48"/>
      <c r="V333" s="49" t="str">
        <f aca="false">IF($A333="","",$J333-$L333+$T333)</f>
        <v/>
      </c>
      <c r="W333" s="51" t="str">
        <f aca="false">IF($A333="","",IF(ABS($G333-($H333+$I333))&lt;0.01,"OK","Check"))</f>
        <v/>
      </c>
      <c r="X333" s="52"/>
      <c r="Y333" s="11" t="str">
        <f aca="false">IF($A333="","",IF($L333&gt;$K333,1,0))</f>
        <v/>
      </c>
      <c r="Z333" s="11" t="str">
        <f aca="false">IF($A333="","",IF($N333&gt;0,IF(ABS($N333-($S333+$T333+$U333))&gt;0.01,1,0),0))</f>
        <v/>
      </c>
      <c r="AA333" s="11" t="str">
        <f aca="false">IF($A333="","",IF($W333&lt;&gt;"OK",1,0))</f>
        <v/>
      </c>
      <c r="AB333" s="11" t="str">
        <f aca="false">IF($A333="","",IF($V333&lt;0,1,0))</f>
        <v/>
      </c>
      <c r="AC333" s="43" t="str">
        <f aca="false">IF($A333="","",MAX(0,$AC332 + N($O333)))</f>
        <v/>
      </c>
      <c r="AD333" s="44" t="str">
        <f aca="false">IF($A333="","",MAX(0,$AD332 + IF(N($O333)&gt;0,$M333,0) - IF(N($O333)&lt;0,MIN($AD332 + IF(N($O333)&gt;0,$M333,0),(-N($O333))*IF(($AC332+MAX(N($O333),0))&gt;0,($AD332 + IF(N($O333)&gt;0,$M333,0))/($AC332+MAX(N($O333),0)),0)),0)))</f>
        <v/>
      </c>
      <c r="AE333" s="45" t="str">
        <f aca="false">IF($A333="","",IF($AC333&gt;0,$AD333/$AC333,""))</f>
        <v/>
      </c>
    </row>
    <row r="334" customFormat="false" ht="15" hidden="false" customHeight="true" outlineLevel="0" collapsed="false">
      <c r="A334" s="36"/>
      <c r="B334" s="37"/>
      <c r="C334" s="37"/>
      <c r="D334" s="37"/>
      <c r="E334" s="37"/>
      <c r="F334" s="37"/>
      <c r="G334" s="38"/>
      <c r="H334" s="38"/>
      <c r="I334" s="38"/>
      <c r="J334" s="39" t="str">
        <f aca="false">IF($A334="","",Controls!$C$12 + SUMIFS('Capital Ledger'!$C$6:$C$405,'Capital Ledger'!$A$6:$A$405,"&lt;="&amp;$A334) + SUM($T$6:T333) - SUM($L$6:L333))</f>
        <v/>
      </c>
      <c r="K334" s="39" t="str">
        <f aca="false">IF($A334="","",MIN($J334,IF(OR($F334="Confirmed bottom",$F334="Major bottom"),Controls!$C$13,IF($F334="RADAR bottom",IF(Controls!$C$16="Yes",Controls!$C$14,0),IF($F334="Weekly boost",Controls!$C$15,0)))))</f>
        <v/>
      </c>
      <c r="L334" s="38"/>
      <c r="M334" s="39" t="str">
        <f aca="false">IF($A334="","",MAX(0,$G334)+MAX(0,$L334))</f>
        <v/>
      </c>
      <c r="N334" s="38"/>
      <c r="O334" s="40"/>
      <c r="P334" s="39" t="str">
        <f aca="false">IF($A334="","",$N334*Controls!$C$21)</f>
        <v/>
      </c>
      <c r="Q334" s="39" t="str">
        <f aca="false">IF($A334="","",$N334*Controls!$C$22)</f>
        <v/>
      </c>
      <c r="R334" s="39" t="str">
        <f aca="false">IF($A334="","",$N334*Controls!$C$23)</f>
        <v/>
      </c>
      <c r="S334" s="38"/>
      <c r="T334" s="38"/>
      <c r="U334" s="38"/>
      <c r="V334" s="39" t="str">
        <f aca="false">IF($A334="","",$J334-$L334+$T334)</f>
        <v/>
      </c>
      <c r="W334" s="41" t="str">
        <f aca="false">IF($A334="","",IF(ABS($G334-($H334+$I334))&lt;0.01,"OK","Check"))</f>
        <v/>
      </c>
      <c r="X334" s="42"/>
      <c r="Y334" s="11" t="str">
        <f aca="false">IF($A334="","",IF($L334&gt;$K334,1,0))</f>
        <v/>
      </c>
      <c r="Z334" s="11" t="str">
        <f aca="false">IF($A334="","",IF($N334&gt;0,IF(ABS($N334-($S334+$T334+$U334))&gt;0.01,1,0),0))</f>
        <v/>
      </c>
      <c r="AA334" s="11" t="str">
        <f aca="false">IF($A334="","",IF($W334&lt;&gt;"OK",1,0))</f>
        <v/>
      </c>
      <c r="AB334" s="11" t="str">
        <f aca="false">IF($A334="","",IF($V334&lt;0,1,0))</f>
        <v/>
      </c>
      <c r="AC334" s="43" t="str">
        <f aca="false">IF($A334="","",MAX(0,$AC333 + N($O334)))</f>
        <v/>
      </c>
      <c r="AD334" s="44" t="str">
        <f aca="false">IF($A334="","",MAX(0,$AD333 + IF(N($O334)&gt;0,$M334,0) - IF(N($O334)&lt;0,MIN($AD333 + IF(N($O334)&gt;0,$M334,0),(-N($O334))*IF(($AC333+MAX(N($O334),0))&gt;0,($AD333 + IF(N($O334)&gt;0,$M334,0))/($AC333+MAX(N($O334),0)),0)),0)))</f>
        <v/>
      </c>
      <c r="AE334" s="45" t="str">
        <f aca="false">IF($A334="","",IF($AC334&gt;0,$AD334/$AC334,""))</f>
        <v/>
      </c>
    </row>
    <row r="335" customFormat="false" ht="15" hidden="false" customHeight="true" outlineLevel="0" collapsed="false">
      <c r="A335" s="46"/>
      <c r="B335" s="47"/>
      <c r="C335" s="47"/>
      <c r="D335" s="47"/>
      <c r="E335" s="47"/>
      <c r="F335" s="47"/>
      <c r="G335" s="48"/>
      <c r="H335" s="48"/>
      <c r="I335" s="48"/>
      <c r="J335" s="49" t="str">
        <f aca="false">IF($A335="","",Controls!$C$12 + SUMIFS('Capital Ledger'!$C$6:$C$405,'Capital Ledger'!$A$6:$A$405,"&lt;="&amp;$A335) + SUM($T$6:T334) - SUM($L$6:L334))</f>
        <v/>
      </c>
      <c r="K335" s="49" t="str">
        <f aca="false">IF($A335="","",MIN($J335,IF(OR($F335="Confirmed bottom",$F335="Major bottom"),Controls!$C$13,IF($F335="RADAR bottom",IF(Controls!$C$16="Yes",Controls!$C$14,0),IF($F335="Weekly boost",Controls!$C$15,0)))))</f>
        <v/>
      </c>
      <c r="L335" s="48"/>
      <c r="M335" s="49" t="str">
        <f aca="false">IF($A335="","",MAX(0,$G335)+MAX(0,$L335))</f>
        <v/>
      </c>
      <c r="N335" s="48"/>
      <c r="O335" s="50"/>
      <c r="P335" s="49" t="str">
        <f aca="false">IF($A335="","",$N335*Controls!$C$21)</f>
        <v/>
      </c>
      <c r="Q335" s="49" t="str">
        <f aca="false">IF($A335="","",$N335*Controls!$C$22)</f>
        <v/>
      </c>
      <c r="R335" s="49" t="str">
        <f aca="false">IF($A335="","",$N335*Controls!$C$23)</f>
        <v/>
      </c>
      <c r="S335" s="48"/>
      <c r="T335" s="48"/>
      <c r="U335" s="48"/>
      <c r="V335" s="49" t="str">
        <f aca="false">IF($A335="","",$J335-$L335+$T335)</f>
        <v/>
      </c>
      <c r="W335" s="51" t="str">
        <f aca="false">IF($A335="","",IF(ABS($G335-($H335+$I335))&lt;0.01,"OK","Check"))</f>
        <v/>
      </c>
      <c r="X335" s="52"/>
      <c r="Y335" s="11" t="str">
        <f aca="false">IF($A335="","",IF($L335&gt;$K335,1,0))</f>
        <v/>
      </c>
      <c r="Z335" s="11" t="str">
        <f aca="false">IF($A335="","",IF($N335&gt;0,IF(ABS($N335-($S335+$T335+$U335))&gt;0.01,1,0),0))</f>
        <v/>
      </c>
      <c r="AA335" s="11" t="str">
        <f aca="false">IF($A335="","",IF($W335&lt;&gt;"OK",1,0))</f>
        <v/>
      </c>
      <c r="AB335" s="11" t="str">
        <f aca="false">IF($A335="","",IF($V335&lt;0,1,0))</f>
        <v/>
      </c>
      <c r="AC335" s="43" t="str">
        <f aca="false">IF($A335="","",MAX(0,$AC334 + N($O335)))</f>
        <v/>
      </c>
      <c r="AD335" s="44" t="str">
        <f aca="false">IF($A335="","",MAX(0,$AD334 + IF(N($O335)&gt;0,$M335,0) - IF(N($O335)&lt;0,MIN($AD334 + IF(N($O335)&gt;0,$M335,0),(-N($O335))*IF(($AC334+MAX(N($O335),0))&gt;0,($AD334 + IF(N($O335)&gt;0,$M335,0))/($AC334+MAX(N($O335),0)),0)),0)))</f>
        <v/>
      </c>
      <c r="AE335" s="45" t="str">
        <f aca="false">IF($A335="","",IF($AC335&gt;0,$AD335/$AC335,""))</f>
        <v/>
      </c>
    </row>
    <row r="336" customFormat="false" ht="15" hidden="false" customHeight="true" outlineLevel="0" collapsed="false">
      <c r="A336" s="36"/>
      <c r="B336" s="37"/>
      <c r="C336" s="37"/>
      <c r="D336" s="37"/>
      <c r="E336" s="37"/>
      <c r="F336" s="37"/>
      <c r="G336" s="38"/>
      <c r="H336" s="38"/>
      <c r="I336" s="38"/>
      <c r="J336" s="39" t="str">
        <f aca="false">IF($A336="","",Controls!$C$12 + SUMIFS('Capital Ledger'!$C$6:$C$405,'Capital Ledger'!$A$6:$A$405,"&lt;="&amp;$A336) + SUM($T$6:T335) - SUM($L$6:L335))</f>
        <v/>
      </c>
      <c r="K336" s="39" t="str">
        <f aca="false">IF($A336="","",MIN($J336,IF(OR($F336="Confirmed bottom",$F336="Major bottom"),Controls!$C$13,IF($F336="RADAR bottom",IF(Controls!$C$16="Yes",Controls!$C$14,0),IF($F336="Weekly boost",Controls!$C$15,0)))))</f>
        <v/>
      </c>
      <c r="L336" s="38"/>
      <c r="M336" s="39" t="str">
        <f aca="false">IF($A336="","",MAX(0,$G336)+MAX(0,$L336))</f>
        <v/>
      </c>
      <c r="N336" s="38"/>
      <c r="O336" s="40"/>
      <c r="P336" s="39" t="str">
        <f aca="false">IF($A336="","",$N336*Controls!$C$21)</f>
        <v/>
      </c>
      <c r="Q336" s="39" t="str">
        <f aca="false">IF($A336="","",$N336*Controls!$C$22)</f>
        <v/>
      </c>
      <c r="R336" s="39" t="str">
        <f aca="false">IF($A336="","",$N336*Controls!$C$23)</f>
        <v/>
      </c>
      <c r="S336" s="38"/>
      <c r="T336" s="38"/>
      <c r="U336" s="38"/>
      <c r="V336" s="39" t="str">
        <f aca="false">IF($A336="","",$J336-$L336+$T336)</f>
        <v/>
      </c>
      <c r="W336" s="41" t="str">
        <f aca="false">IF($A336="","",IF(ABS($G336-($H336+$I336))&lt;0.01,"OK","Check"))</f>
        <v/>
      </c>
      <c r="X336" s="42"/>
      <c r="Y336" s="11" t="str">
        <f aca="false">IF($A336="","",IF($L336&gt;$K336,1,0))</f>
        <v/>
      </c>
      <c r="Z336" s="11" t="str">
        <f aca="false">IF($A336="","",IF($N336&gt;0,IF(ABS($N336-($S336+$T336+$U336))&gt;0.01,1,0),0))</f>
        <v/>
      </c>
      <c r="AA336" s="11" t="str">
        <f aca="false">IF($A336="","",IF($W336&lt;&gt;"OK",1,0))</f>
        <v/>
      </c>
      <c r="AB336" s="11" t="str">
        <f aca="false">IF($A336="","",IF($V336&lt;0,1,0))</f>
        <v/>
      </c>
      <c r="AC336" s="43" t="str">
        <f aca="false">IF($A336="","",MAX(0,$AC335 + N($O336)))</f>
        <v/>
      </c>
      <c r="AD336" s="44" t="str">
        <f aca="false">IF($A336="","",MAX(0,$AD335 + IF(N($O336)&gt;0,$M336,0) - IF(N($O336)&lt;0,MIN($AD335 + IF(N($O336)&gt;0,$M336,0),(-N($O336))*IF(($AC335+MAX(N($O336),0))&gt;0,($AD335 + IF(N($O336)&gt;0,$M336,0))/($AC335+MAX(N($O336),0)),0)),0)))</f>
        <v/>
      </c>
      <c r="AE336" s="45" t="str">
        <f aca="false">IF($A336="","",IF($AC336&gt;0,$AD336/$AC336,""))</f>
        <v/>
      </c>
    </row>
    <row r="337" customFormat="false" ht="15" hidden="false" customHeight="true" outlineLevel="0" collapsed="false">
      <c r="A337" s="46"/>
      <c r="B337" s="47"/>
      <c r="C337" s="47"/>
      <c r="D337" s="47"/>
      <c r="E337" s="47"/>
      <c r="F337" s="47"/>
      <c r="G337" s="48"/>
      <c r="H337" s="48"/>
      <c r="I337" s="48"/>
      <c r="J337" s="49" t="str">
        <f aca="false">IF($A337="","",Controls!$C$12 + SUMIFS('Capital Ledger'!$C$6:$C$405,'Capital Ledger'!$A$6:$A$405,"&lt;="&amp;$A337) + SUM($T$6:T336) - SUM($L$6:L336))</f>
        <v/>
      </c>
      <c r="K337" s="49" t="str">
        <f aca="false">IF($A337="","",MIN($J337,IF(OR($F337="Confirmed bottom",$F337="Major bottom"),Controls!$C$13,IF($F337="RADAR bottom",IF(Controls!$C$16="Yes",Controls!$C$14,0),IF($F337="Weekly boost",Controls!$C$15,0)))))</f>
        <v/>
      </c>
      <c r="L337" s="48"/>
      <c r="M337" s="49" t="str">
        <f aca="false">IF($A337="","",MAX(0,$G337)+MAX(0,$L337))</f>
        <v/>
      </c>
      <c r="N337" s="48"/>
      <c r="O337" s="50"/>
      <c r="P337" s="49" t="str">
        <f aca="false">IF($A337="","",$N337*Controls!$C$21)</f>
        <v/>
      </c>
      <c r="Q337" s="49" t="str">
        <f aca="false">IF($A337="","",$N337*Controls!$C$22)</f>
        <v/>
      </c>
      <c r="R337" s="49" t="str">
        <f aca="false">IF($A337="","",$N337*Controls!$C$23)</f>
        <v/>
      </c>
      <c r="S337" s="48"/>
      <c r="T337" s="48"/>
      <c r="U337" s="48"/>
      <c r="V337" s="49" t="str">
        <f aca="false">IF($A337="","",$J337-$L337+$T337)</f>
        <v/>
      </c>
      <c r="W337" s="51" t="str">
        <f aca="false">IF($A337="","",IF(ABS($G337-($H337+$I337))&lt;0.01,"OK","Check"))</f>
        <v/>
      </c>
      <c r="X337" s="52"/>
      <c r="Y337" s="11" t="str">
        <f aca="false">IF($A337="","",IF($L337&gt;$K337,1,0))</f>
        <v/>
      </c>
      <c r="Z337" s="11" t="str">
        <f aca="false">IF($A337="","",IF($N337&gt;0,IF(ABS($N337-($S337+$T337+$U337))&gt;0.01,1,0),0))</f>
        <v/>
      </c>
      <c r="AA337" s="11" t="str">
        <f aca="false">IF($A337="","",IF($W337&lt;&gt;"OK",1,0))</f>
        <v/>
      </c>
      <c r="AB337" s="11" t="str">
        <f aca="false">IF($A337="","",IF($V337&lt;0,1,0))</f>
        <v/>
      </c>
      <c r="AC337" s="43" t="str">
        <f aca="false">IF($A337="","",MAX(0,$AC336 + N($O337)))</f>
        <v/>
      </c>
      <c r="AD337" s="44" t="str">
        <f aca="false">IF($A337="","",MAX(0,$AD336 + IF(N($O337)&gt;0,$M337,0) - IF(N($O337)&lt;0,MIN($AD336 + IF(N($O337)&gt;0,$M337,0),(-N($O337))*IF(($AC336+MAX(N($O337),0))&gt;0,($AD336 + IF(N($O337)&gt;0,$M337,0))/($AC336+MAX(N($O337),0)),0)),0)))</f>
        <v/>
      </c>
      <c r="AE337" s="45" t="str">
        <f aca="false">IF($A337="","",IF($AC337&gt;0,$AD337/$AC337,""))</f>
        <v/>
      </c>
    </row>
    <row r="338" customFormat="false" ht="15" hidden="false" customHeight="true" outlineLevel="0" collapsed="false">
      <c r="A338" s="36"/>
      <c r="B338" s="37"/>
      <c r="C338" s="37"/>
      <c r="D338" s="37"/>
      <c r="E338" s="37"/>
      <c r="F338" s="37"/>
      <c r="G338" s="38"/>
      <c r="H338" s="38"/>
      <c r="I338" s="38"/>
      <c r="J338" s="39" t="str">
        <f aca="false">IF($A338="","",Controls!$C$12 + SUMIFS('Capital Ledger'!$C$6:$C$405,'Capital Ledger'!$A$6:$A$405,"&lt;="&amp;$A338) + SUM($T$6:T337) - SUM($L$6:L337))</f>
        <v/>
      </c>
      <c r="K338" s="39" t="str">
        <f aca="false">IF($A338="","",MIN($J338,IF(OR($F338="Confirmed bottom",$F338="Major bottom"),Controls!$C$13,IF($F338="RADAR bottom",IF(Controls!$C$16="Yes",Controls!$C$14,0),IF($F338="Weekly boost",Controls!$C$15,0)))))</f>
        <v/>
      </c>
      <c r="L338" s="38"/>
      <c r="M338" s="39" t="str">
        <f aca="false">IF($A338="","",MAX(0,$G338)+MAX(0,$L338))</f>
        <v/>
      </c>
      <c r="N338" s="38"/>
      <c r="O338" s="40"/>
      <c r="P338" s="39" t="str">
        <f aca="false">IF($A338="","",$N338*Controls!$C$21)</f>
        <v/>
      </c>
      <c r="Q338" s="39" t="str">
        <f aca="false">IF($A338="","",$N338*Controls!$C$22)</f>
        <v/>
      </c>
      <c r="R338" s="39" t="str">
        <f aca="false">IF($A338="","",$N338*Controls!$C$23)</f>
        <v/>
      </c>
      <c r="S338" s="38"/>
      <c r="T338" s="38"/>
      <c r="U338" s="38"/>
      <c r="V338" s="39" t="str">
        <f aca="false">IF($A338="","",$J338-$L338+$T338)</f>
        <v/>
      </c>
      <c r="W338" s="41" t="str">
        <f aca="false">IF($A338="","",IF(ABS($G338-($H338+$I338))&lt;0.01,"OK","Check"))</f>
        <v/>
      </c>
      <c r="X338" s="42"/>
      <c r="Y338" s="11" t="str">
        <f aca="false">IF($A338="","",IF($L338&gt;$K338,1,0))</f>
        <v/>
      </c>
      <c r="Z338" s="11" t="str">
        <f aca="false">IF($A338="","",IF($N338&gt;0,IF(ABS($N338-($S338+$T338+$U338))&gt;0.01,1,0),0))</f>
        <v/>
      </c>
      <c r="AA338" s="11" t="str">
        <f aca="false">IF($A338="","",IF($W338&lt;&gt;"OK",1,0))</f>
        <v/>
      </c>
      <c r="AB338" s="11" t="str">
        <f aca="false">IF($A338="","",IF($V338&lt;0,1,0))</f>
        <v/>
      </c>
      <c r="AC338" s="43" t="str">
        <f aca="false">IF($A338="","",MAX(0,$AC337 + N($O338)))</f>
        <v/>
      </c>
      <c r="AD338" s="44" t="str">
        <f aca="false">IF($A338="","",MAX(0,$AD337 + IF(N($O338)&gt;0,$M338,0) - IF(N($O338)&lt;0,MIN($AD337 + IF(N($O338)&gt;0,$M338,0),(-N($O338))*IF(($AC337+MAX(N($O338),0))&gt;0,($AD337 + IF(N($O338)&gt;0,$M338,0))/($AC337+MAX(N($O338),0)),0)),0)))</f>
        <v/>
      </c>
      <c r="AE338" s="45" t="str">
        <f aca="false">IF($A338="","",IF($AC338&gt;0,$AD338/$AC338,""))</f>
        <v/>
      </c>
    </row>
    <row r="339" customFormat="false" ht="15" hidden="false" customHeight="true" outlineLevel="0" collapsed="false">
      <c r="A339" s="46"/>
      <c r="B339" s="47"/>
      <c r="C339" s="47"/>
      <c r="D339" s="47"/>
      <c r="E339" s="47"/>
      <c r="F339" s="47"/>
      <c r="G339" s="48"/>
      <c r="H339" s="48"/>
      <c r="I339" s="48"/>
      <c r="J339" s="49" t="str">
        <f aca="false">IF($A339="","",Controls!$C$12 + SUMIFS('Capital Ledger'!$C$6:$C$405,'Capital Ledger'!$A$6:$A$405,"&lt;="&amp;$A339) + SUM($T$6:T338) - SUM($L$6:L338))</f>
        <v/>
      </c>
      <c r="K339" s="49" t="str">
        <f aca="false">IF($A339="","",MIN($J339,IF(OR($F339="Confirmed bottom",$F339="Major bottom"),Controls!$C$13,IF($F339="RADAR bottom",IF(Controls!$C$16="Yes",Controls!$C$14,0),IF($F339="Weekly boost",Controls!$C$15,0)))))</f>
        <v/>
      </c>
      <c r="L339" s="48"/>
      <c r="M339" s="49" t="str">
        <f aca="false">IF($A339="","",MAX(0,$G339)+MAX(0,$L339))</f>
        <v/>
      </c>
      <c r="N339" s="48"/>
      <c r="O339" s="50"/>
      <c r="P339" s="49" t="str">
        <f aca="false">IF($A339="","",$N339*Controls!$C$21)</f>
        <v/>
      </c>
      <c r="Q339" s="49" t="str">
        <f aca="false">IF($A339="","",$N339*Controls!$C$22)</f>
        <v/>
      </c>
      <c r="R339" s="49" t="str">
        <f aca="false">IF($A339="","",$N339*Controls!$C$23)</f>
        <v/>
      </c>
      <c r="S339" s="48"/>
      <c r="T339" s="48"/>
      <c r="U339" s="48"/>
      <c r="V339" s="49" t="str">
        <f aca="false">IF($A339="","",$J339-$L339+$T339)</f>
        <v/>
      </c>
      <c r="W339" s="51" t="str">
        <f aca="false">IF($A339="","",IF(ABS($G339-($H339+$I339))&lt;0.01,"OK","Check"))</f>
        <v/>
      </c>
      <c r="X339" s="52"/>
      <c r="Y339" s="11" t="str">
        <f aca="false">IF($A339="","",IF($L339&gt;$K339,1,0))</f>
        <v/>
      </c>
      <c r="Z339" s="11" t="str">
        <f aca="false">IF($A339="","",IF($N339&gt;0,IF(ABS($N339-($S339+$T339+$U339))&gt;0.01,1,0),0))</f>
        <v/>
      </c>
      <c r="AA339" s="11" t="str">
        <f aca="false">IF($A339="","",IF($W339&lt;&gt;"OK",1,0))</f>
        <v/>
      </c>
      <c r="AB339" s="11" t="str">
        <f aca="false">IF($A339="","",IF($V339&lt;0,1,0))</f>
        <v/>
      </c>
      <c r="AC339" s="43" t="str">
        <f aca="false">IF($A339="","",MAX(0,$AC338 + N($O339)))</f>
        <v/>
      </c>
      <c r="AD339" s="44" t="str">
        <f aca="false">IF($A339="","",MAX(0,$AD338 + IF(N($O339)&gt;0,$M339,0) - IF(N($O339)&lt;0,MIN($AD338 + IF(N($O339)&gt;0,$M339,0),(-N($O339))*IF(($AC338+MAX(N($O339),0))&gt;0,($AD338 + IF(N($O339)&gt;0,$M339,0))/($AC338+MAX(N($O339),0)),0)),0)))</f>
        <v/>
      </c>
      <c r="AE339" s="45" t="str">
        <f aca="false">IF($A339="","",IF($AC339&gt;0,$AD339/$AC339,""))</f>
        <v/>
      </c>
    </row>
    <row r="340" customFormat="false" ht="15" hidden="false" customHeight="true" outlineLevel="0" collapsed="false">
      <c r="A340" s="36"/>
      <c r="B340" s="37"/>
      <c r="C340" s="37"/>
      <c r="D340" s="37"/>
      <c r="E340" s="37"/>
      <c r="F340" s="37"/>
      <c r="G340" s="38"/>
      <c r="H340" s="38"/>
      <c r="I340" s="38"/>
      <c r="J340" s="39" t="str">
        <f aca="false">IF($A340="","",Controls!$C$12 + SUMIFS('Capital Ledger'!$C$6:$C$405,'Capital Ledger'!$A$6:$A$405,"&lt;="&amp;$A340) + SUM($T$6:T339) - SUM($L$6:L339))</f>
        <v/>
      </c>
      <c r="K340" s="39" t="str">
        <f aca="false">IF($A340="","",MIN($J340,IF(OR($F340="Confirmed bottom",$F340="Major bottom"),Controls!$C$13,IF($F340="RADAR bottom",IF(Controls!$C$16="Yes",Controls!$C$14,0),IF($F340="Weekly boost",Controls!$C$15,0)))))</f>
        <v/>
      </c>
      <c r="L340" s="38"/>
      <c r="M340" s="39" t="str">
        <f aca="false">IF($A340="","",MAX(0,$G340)+MAX(0,$L340))</f>
        <v/>
      </c>
      <c r="N340" s="38"/>
      <c r="O340" s="40"/>
      <c r="P340" s="39" t="str">
        <f aca="false">IF($A340="","",$N340*Controls!$C$21)</f>
        <v/>
      </c>
      <c r="Q340" s="39" t="str">
        <f aca="false">IF($A340="","",$N340*Controls!$C$22)</f>
        <v/>
      </c>
      <c r="R340" s="39" t="str">
        <f aca="false">IF($A340="","",$N340*Controls!$C$23)</f>
        <v/>
      </c>
      <c r="S340" s="38"/>
      <c r="T340" s="38"/>
      <c r="U340" s="38"/>
      <c r="V340" s="39" t="str">
        <f aca="false">IF($A340="","",$J340-$L340+$T340)</f>
        <v/>
      </c>
      <c r="W340" s="41" t="str">
        <f aca="false">IF($A340="","",IF(ABS($G340-($H340+$I340))&lt;0.01,"OK","Check"))</f>
        <v/>
      </c>
      <c r="X340" s="42"/>
      <c r="Y340" s="11" t="str">
        <f aca="false">IF($A340="","",IF($L340&gt;$K340,1,0))</f>
        <v/>
      </c>
      <c r="Z340" s="11" t="str">
        <f aca="false">IF($A340="","",IF($N340&gt;0,IF(ABS($N340-($S340+$T340+$U340))&gt;0.01,1,0),0))</f>
        <v/>
      </c>
      <c r="AA340" s="11" t="str">
        <f aca="false">IF($A340="","",IF($W340&lt;&gt;"OK",1,0))</f>
        <v/>
      </c>
      <c r="AB340" s="11" t="str">
        <f aca="false">IF($A340="","",IF($V340&lt;0,1,0))</f>
        <v/>
      </c>
      <c r="AC340" s="43" t="str">
        <f aca="false">IF($A340="","",MAX(0,$AC339 + N($O340)))</f>
        <v/>
      </c>
      <c r="AD340" s="44" t="str">
        <f aca="false">IF($A340="","",MAX(0,$AD339 + IF(N($O340)&gt;0,$M340,0) - IF(N($O340)&lt;0,MIN($AD339 + IF(N($O340)&gt;0,$M340,0),(-N($O340))*IF(($AC339+MAX(N($O340),0))&gt;0,($AD339 + IF(N($O340)&gt;0,$M340,0))/($AC339+MAX(N($O340),0)),0)),0)))</f>
        <v/>
      </c>
      <c r="AE340" s="45" t="str">
        <f aca="false">IF($A340="","",IF($AC340&gt;0,$AD340/$AC340,""))</f>
        <v/>
      </c>
    </row>
    <row r="341" customFormat="false" ht="15" hidden="false" customHeight="true" outlineLevel="0" collapsed="false">
      <c r="A341" s="46"/>
      <c r="B341" s="47"/>
      <c r="C341" s="47"/>
      <c r="D341" s="47"/>
      <c r="E341" s="47"/>
      <c r="F341" s="47"/>
      <c r="G341" s="48"/>
      <c r="H341" s="48"/>
      <c r="I341" s="48"/>
      <c r="J341" s="49" t="str">
        <f aca="false">IF($A341="","",Controls!$C$12 + SUMIFS('Capital Ledger'!$C$6:$C$405,'Capital Ledger'!$A$6:$A$405,"&lt;="&amp;$A341) + SUM($T$6:T340) - SUM($L$6:L340))</f>
        <v/>
      </c>
      <c r="K341" s="49" t="str">
        <f aca="false">IF($A341="","",MIN($J341,IF(OR($F341="Confirmed bottom",$F341="Major bottom"),Controls!$C$13,IF($F341="RADAR bottom",IF(Controls!$C$16="Yes",Controls!$C$14,0),IF($F341="Weekly boost",Controls!$C$15,0)))))</f>
        <v/>
      </c>
      <c r="L341" s="48"/>
      <c r="M341" s="49" t="str">
        <f aca="false">IF($A341="","",MAX(0,$G341)+MAX(0,$L341))</f>
        <v/>
      </c>
      <c r="N341" s="48"/>
      <c r="O341" s="50"/>
      <c r="P341" s="49" t="str">
        <f aca="false">IF($A341="","",$N341*Controls!$C$21)</f>
        <v/>
      </c>
      <c r="Q341" s="49" t="str">
        <f aca="false">IF($A341="","",$N341*Controls!$C$22)</f>
        <v/>
      </c>
      <c r="R341" s="49" t="str">
        <f aca="false">IF($A341="","",$N341*Controls!$C$23)</f>
        <v/>
      </c>
      <c r="S341" s="48"/>
      <c r="T341" s="48"/>
      <c r="U341" s="48"/>
      <c r="V341" s="49" t="str">
        <f aca="false">IF($A341="","",$J341-$L341+$T341)</f>
        <v/>
      </c>
      <c r="W341" s="51" t="str">
        <f aca="false">IF($A341="","",IF(ABS($G341-($H341+$I341))&lt;0.01,"OK","Check"))</f>
        <v/>
      </c>
      <c r="X341" s="52"/>
      <c r="Y341" s="11" t="str">
        <f aca="false">IF($A341="","",IF($L341&gt;$K341,1,0))</f>
        <v/>
      </c>
      <c r="Z341" s="11" t="str">
        <f aca="false">IF($A341="","",IF($N341&gt;0,IF(ABS($N341-($S341+$T341+$U341))&gt;0.01,1,0),0))</f>
        <v/>
      </c>
      <c r="AA341" s="11" t="str">
        <f aca="false">IF($A341="","",IF($W341&lt;&gt;"OK",1,0))</f>
        <v/>
      </c>
      <c r="AB341" s="11" t="str">
        <f aca="false">IF($A341="","",IF($V341&lt;0,1,0))</f>
        <v/>
      </c>
      <c r="AC341" s="43" t="str">
        <f aca="false">IF($A341="","",MAX(0,$AC340 + N($O341)))</f>
        <v/>
      </c>
      <c r="AD341" s="44" t="str">
        <f aca="false">IF($A341="","",MAX(0,$AD340 + IF(N($O341)&gt;0,$M341,0) - IF(N($O341)&lt;0,MIN($AD340 + IF(N($O341)&gt;0,$M341,0),(-N($O341))*IF(($AC340+MAX(N($O341),0))&gt;0,($AD340 + IF(N($O341)&gt;0,$M341,0))/($AC340+MAX(N($O341),0)),0)),0)))</f>
        <v/>
      </c>
      <c r="AE341" s="45" t="str">
        <f aca="false">IF($A341="","",IF($AC341&gt;0,$AD341/$AC341,""))</f>
        <v/>
      </c>
    </row>
    <row r="342" customFormat="false" ht="15" hidden="false" customHeight="true" outlineLevel="0" collapsed="false">
      <c r="A342" s="36"/>
      <c r="B342" s="37"/>
      <c r="C342" s="37"/>
      <c r="D342" s="37"/>
      <c r="E342" s="37"/>
      <c r="F342" s="37"/>
      <c r="G342" s="38"/>
      <c r="H342" s="38"/>
      <c r="I342" s="38"/>
      <c r="J342" s="39" t="str">
        <f aca="false">IF($A342="","",Controls!$C$12 + SUMIFS('Capital Ledger'!$C$6:$C$405,'Capital Ledger'!$A$6:$A$405,"&lt;="&amp;$A342) + SUM($T$6:T341) - SUM($L$6:L341))</f>
        <v/>
      </c>
      <c r="K342" s="39" t="str">
        <f aca="false">IF($A342="","",MIN($J342,IF(OR($F342="Confirmed bottom",$F342="Major bottom"),Controls!$C$13,IF($F342="RADAR bottom",IF(Controls!$C$16="Yes",Controls!$C$14,0),IF($F342="Weekly boost",Controls!$C$15,0)))))</f>
        <v/>
      </c>
      <c r="L342" s="38"/>
      <c r="M342" s="39" t="str">
        <f aca="false">IF($A342="","",MAX(0,$G342)+MAX(0,$L342))</f>
        <v/>
      </c>
      <c r="N342" s="38"/>
      <c r="O342" s="40"/>
      <c r="P342" s="39" t="str">
        <f aca="false">IF($A342="","",$N342*Controls!$C$21)</f>
        <v/>
      </c>
      <c r="Q342" s="39" t="str">
        <f aca="false">IF($A342="","",$N342*Controls!$C$22)</f>
        <v/>
      </c>
      <c r="R342" s="39" t="str">
        <f aca="false">IF($A342="","",$N342*Controls!$C$23)</f>
        <v/>
      </c>
      <c r="S342" s="38"/>
      <c r="T342" s="38"/>
      <c r="U342" s="38"/>
      <c r="V342" s="39" t="str">
        <f aca="false">IF($A342="","",$J342-$L342+$T342)</f>
        <v/>
      </c>
      <c r="W342" s="41" t="str">
        <f aca="false">IF($A342="","",IF(ABS($G342-($H342+$I342))&lt;0.01,"OK","Check"))</f>
        <v/>
      </c>
      <c r="X342" s="42"/>
      <c r="Y342" s="11" t="str">
        <f aca="false">IF($A342="","",IF($L342&gt;$K342,1,0))</f>
        <v/>
      </c>
      <c r="Z342" s="11" t="str">
        <f aca="false">IF($A342="","",IF($N342&gt;0,IF(ABS($N342-($S342+$T342+$U342))&gt;0.01,1,0),0))</f>
        <v/>
      </c>
      <c r="AA342" s="11" t="str">
        <f aca="false">IF($A342="","",IF($W342&lt;&gt;"OK",1,0))</f>
        <v/>
      </c>
      <c r="AB342" s="11" t="str">
        <f aca="false">IF($A342="","",IF($V342&lt;0,1,0))</f>
        <v/>
      </c>
      <c r="AC342" s="43" t="str">
        <f aca="false">IF($A342="","",MAX(0,$AC341 + N($O342)))</f>
        <v/>
      </c>
      <c r="AD342" s="44" t="str">
        <f aca="false">IF($A342="","",MAX(0,$AD341 + IF(N($O342)&gt;0,$M342,0) - IF(N($O342)&lt;0,MIN($AD341 + IF(N($O342)&gt;0,$M342,0),(-N($O342))*IF(($AC341+MAX(N($O342),0))&gt;0,($AD341 + IF(N($O342)&gt;0,$M342,0))/($AC341+MAX(N($O342),0)),0)),0)))</f>
        <v/>
      </c>
      <c r="AE342" s="45" t="str">
        <f aca="false">IF($A342="","",IF($AC342&gt;0,$AD342/$AC342,""))</f>
        <v/>
      </c>
    </row>
    <row r="343" customFormat="false" ht="15" hidden="false" customHeight="true" outlineLevel="0" collapsed="false">
      <c r="A343" s="46"/>
      <c r="B343" s="47"/>
      <c r="C343" s="47"/>
      <c r="D343" s="47"/>
      <c r="E343" s="47"/>
      <c r="F343" s="47"/>
      <c r="G343" s="48"/>
      <c r="H343" s="48"/>
      <c r="I343" s="48"/>
      <c r="J343" s="49" t="str">
        <f aca="false">IF($A343="","",Controls!$C$12 + SUMIFS('Capital Ledger'!$C$6:$C$405,'Capital Ledger'!$A$6:$A$405,"&lt;="&amp;$A343) + SUM($T$6:T342) - SUM($L$6:L342))</f>
        <v/>
      </c>
      <c r="K343" s="49" t="str">
        <f aca="false">IF($A343="","",MIN($J343,IF(OR($F343="Confirmed bottom",$F343="Major bottom"),Controls!$C$13,IF($F343="RADAR bottom",IF(Controls!$C$16="Yes",Controls!$C$14,0),IF($F343="Weekly boost",Controls!$C$15,0)))))</f>
        <v/>
      </c>
      <c r="L343" s="48"/>
      <c r="M343" s="49" t="str">
        <f aca="false">IF($A343="","",MAX(0,$G343)+MAX(0,$L343))</f>
        <v/>
      </c>
      <c r="N343" s="48"/>
      <c r="O343" s="50"/>
      <c r="P343" s="49" t="str">
        <f aca="false">IF($A343="","",$N343*Controls!$C$21)</f>
        <v/>
      </c>
      <c r="Q343" s="49" t="str">
        <f aca="false">IF($A343="","",$N343*Controls!$C$22)</f>
        <v/>
      </c>
      <c r="R343" s="49" t="str">
        <f aca="false">IF($A343="","",$N343*Controls!$C$23)</f>
        <v/>
      </c>
      <c r="S343" s="48"/>
      <c r="T343" s="48"/>
      <c r="U343" s="48"/>
      <c r="V343" s="49" t="str">
        <f aca="false">IF($A343="","",$J343-$L343+$T343)</f>
        <v/>
      </c>
      <c r="W343" s="51" t="str">
        <f aca="false">IF($A343="","",IF(ABS($G343-($H343+$I343))&lt;0.01,"OK","Check"))</f>
        <v/>
      </c>
      <c r="X343" s="52"/>
      <c r="Y343" s="11" t="str">
        <f aca="false">IF($A343="","",IF($L343&gt;$K343,1,0))</f>
        <v/>
      </c>
      <c r="Z343" s="11" t="str">
        <f aca="false">IF($A343="","",IF($N343&gt;0,IF(ABS($N343-($S343+$T343+$U343))&gt;0.01,1,0),0))</f>
        <v/>
      </c>
      <c r="AA343" s="11" t="str">
        <f aca="false">IF($A343="","",IF($W343&lt;&gt;"OK",1,0))</f>
        <v/>
      </c>
      <c r="AB343" s="11" t="str">
        <f aca="false">IF($A343="","",IF($V343&lt;0,1,0))</f>
        <v/>
      </c>
      <c r="AC343" s="43" t="str">
        <f aca="false">IF($A343="","",MAX(0,$AC342 + N($O343)))</f>
        <v/>
      </c>
      <c r="AD343" s="44" t="str">
        <f aca="false">IF($A343="","",MAX(0,$AD342 + IF(N($O343)&gt;0,$M343,0) - IF(N($O343)&lt;0,MIN($AD342 + IF(N($O343)&gt;0,$M343,0),(-N($O343))*IF(($AC342+MAX(N($O343),0))&gt;0,($AD342 + IF(N($O343)&gt;0,$M343,0))/($AC342+MAX(N($O343),0)),0)),0)))</f>
        <v/>
      </c>
      <c r="AE343" s="45" t="str">
        <f aca="false">IF($A343="","",IF($AC343&gt;0,$AD343/$AC343,""))</f>
        <v/>
      </c>
    </row>
    <row r="344" customFormat="false" ht="15" hidden="false" customHeight="true" outlineLevel="0" collapsed="false">
      <c r="A344" s="36"/>
      <c r="B344" s="37"/>
      <c r="C344" s="37"/>
      <c r="D344" s="37"/>
      <c r="E344" s="37"/>
      <c r="F344" s="37"/>
      <c r="G344" s="38"/>
      <c r="H344" s="38"/>
      <c r="I344" s="38"/>
      <c r="J344" s="39" t="str">
        <f aca="false">IF($A344="","",Controls!$C$12 + SUMIFS('Capital Ledger'!$C$6:$C$405,'Capital Ledger'!$A$6:$A$405,"&lt;="&amp;$A344) + SUM($T$6:T343) - SUM($L$6:L343))</f>
        <v/>
      </c>
      <c r="K344" s="39" t="str">
        <f aca="false">IF($A344="","",MIN($J344,IF(OR($F344="Confirmed bottom",$F344="Major bottom"),Controls!$C$13,IF($F344="RADAR bottom",IF(Controls!$C$16="Yes",Controls!$C$14,0),IF($F344="Weekly boost",Controls!$C$15,0)))))</f>
        <v/>
      </c>
      <c r="L344" s="38"/>
      <c r="M344" s="39" t="str">
        <f aca="false">IF($A344="","",MAX(0,$G344)+MAX(0,$L344))</f>
        <v/>
      </c>
      <c r="N344" s="38"/>
      <c r="O344" s="40"/>
      <c r="P344" s="39" t="str">
        <f aca="false">IF($A344="","",$N344*Controls!$C$21)</f>
        <v/>
      </c>
      <c r="Q344" s="39" t="str">
        <f aca="false">IF($A344="","",$N344*Controls!$C$22)</f>
        <v/>
      </c>
      <c r="R344" s="39" t="str">
        <f aca="false">IF($A344="","",$N344*Controls!$C$23)</f>
        <v/>
      </c>
      <c r="S344" s="38"/>
      <c r="T344" s="38"/>
      <c r="U344" s="38"/>
      <c r="V344" s="39" t="str">
        <f aca="false">IF($A344="","",$J344-$L344+$T344)</f>
        <v/>
      </c>
      <c r="W344" s="41" t="str">
        <f aca="false">IF($A344="","",IF(ABS($G344-($H344+$I344))&lt;0.01,"OK","Check"))</f>
        <v/>
      </c>
      <c r="X344" s="42"/>
      <c r="Y344" s="11" t="str">
        <f aca="false">IF($A344="","",IF($L344&gt;$K344,1,0))</f>
        <v/>
      </c>
      <c r="Z344" s="11" t="str">
        <f aca="false">IF($A344="","",IF($N344&gt;0,IF(ABS($N344-($S344+$T344+$U344))&gt;0.01,1,0),0))</f>
        <v/>
      </c>
      <c r="AA344" s="11" t="str">
        <f aca="false">IF($A344="","",IF($W344&lt;&gt;"OK",1,0))</f>
        <v/>
      </c>
      <c r="AB344" s="11" t="str">
        <f aca="false">IF($A344="","",IF($V344&lt;0,1,0))</f>
        <v/>
      </c>
      <c r="AC344" s="43" t="str">
        <f aca="false">IF($A344="","",MAX(0,$AC343 + N($O344)))</f>
        <v/>
      </c>
      <c r="AD344" s="44" t="str">
        <f aca="false">IF($A344="","",MAX(0,$AD343 + IF(N($O344)&gt;0,$M344,0) - IF(N($O344)&lt;0,MIN($AD343 + IF(N($O344)&gt;0,$M344,0),(-N($O344))*IF(($AC343+MAX(N($O344),0))&gt;0,($AD343 + IF(N($O344)&gt;0,$M344,0))/($AC343+MAX(N($O344),0)),0)),0)))</f>
        <v/>
      </c>
      <c r="AE344" s="45" t="str">
        <f aca="false">IF($A344="","",IF($AC344&gt;0,$AD344/$AC344,""))</f>
        <v/>
      </c>
    </row>
    <row r="345" customFormat="false" ht="15" hidden="false" customHeight="true" outlineLevel="0" collapsed="false">
      <c r="A345" s="46"/>
      <c r="B345" s="47"/>
      <c r="C345" s="47"/>
      <c r="D345" s="47"/>
      <c r="E345" s="47"/>
      <c r="F345" s="47"/>
      <c r="G345" s="48"/>
      <c r="H345" s="48"/>
      <c r="I345" s="48"/>
      <c r="J345" s="49" t="str">
        <f aca="false">IF($A345="","",Controls!$C$12 + SUMIFS('Capital Ledger'!$C$6:$C$405,'Capital Ledger'!$A$6:$A$405,"&lt;="&amp;$A345) + SUM($T$6:T344) - SUM($L$6:L344))</f>
        <v/>
      </c>
      <c r="K345" s="49" t="str">
        <f aca="false">IF($A345="","",MIN($J345,IF(OR($F345="Confirmed bottom",$F345="Major bottom"),Controls!$C$13,IF($F345="RADAR bottom",IF(Controls!$C$16="Yes",Controls!$C$14,0),IF($F345="Weekly boost",Controls!$C$15,0)))))</f>
        <v/>
      </c>
      <c r="L345" s="48"/>
      <c r="M345" s="49" t="str">
        <f aca="false">IF($A345="","",MAX(0,$G345)+MAX(0,$L345))</f>
        <v/>
      </c>
      <c r="N345" s="48"/>
      <c r="O345" s="50"/>
      <c r="P345" s="49" t="str">
        <f aca="false">IF($A345="","",$N345*Controls!$C$21)</f>
        <v/>
      </c>
      <c r="Q345" s="49" t="str">
        <f aca="false">IF($A345="","",$N345*Controls!$C$22)</f>
        <v/>
      </c>
      <c r="R345" s="49" t="str">
        <f aca="false">IF($A345="","",$N345*Controls!$C$23)</f>
        <v/>
      </c>
      <c r="S345" s="48"/>
      <c r="T345" s="48"/>
      <c r="U345" s="48"/>
      <c r="V345" s="49" t="str">
        <f aca="false">IF($A345="","",$J345-$L345+$T345)</f>
        <v/>
      </c>
      <c r="W345" s="51" t="str">
        <f aca="false">IF($A345="","",IF(ABS($G345-($H345+$I345))&lt;0.01,"OK","Check"))</f>
        <v/>
      </c>
      <c r="X345" s="52"/>
      <c r="Y345" s="11" t="str">
        <f aca="false">IF($A345="","",IF($L345&gt;$K345,1,0))</f>
        <v/>
      </c>
      <c r="Z345" s="11" t="str">
        <f aca="false">IF($A345="","",IF($N345&gt;0,IF(ABS($N345-($S345+$T345+$U345))&gt;0.01,1,0),0))</f>
        <v/>
      </c>
      <c r="AA345" s="11" t="str">
        <f aca="false">IF($A345="","",IF($W345&lt;&gt;"OK",1,0))</f>
        <v/>
      </c>
      <c r="AB345" s="11" t="str">
        <f aca="false">IF($A345="","",IF($V345&lt;0,1,0))</f>
        <v/>
      </c>
      <c r="AC345" s="43" t="str">
        <f aca="false">IF($A345="","",MAX(0,$AC344 + N($O345)))</f>
        <v/>
      </c>
      <c r="AD345" s="44" t="str">
        <f aca="false">IF($A345="","",MAX(0,$AD344 + IF(N($O345)&gt;0,$M345,0) - IF(N($O345)&lt;0,MIN($AD344 + IF(N($O345)&gt;0,$M345,0),(-N($O345))*IF(($AC344+MAX(N($O345),0))&gt;0,($AD344 + IF(N($O345)&gt;0,$M345,0))/($AC344+MAX(N($O345),0)),0)),0)))</f>
        <v/>
      </c>
      <c r="AE345" s="45" t="str">
        <f aca="false">IF($A345="","",IF($AC345&gt;0,$AD345/$AC345,""))</f>
        <v/>
      </c>
    </row>
    <row r="346" customFormat="false" ht="15" hidden="false" customHeight="true" outlineLevel="0" collapsed="false">
      <c r="A346" s="36"/>
      <c r="B346" s="37"/>
      <c r="C346" s="37"/>
      <c r="D346" s="37"/>
      <c r="E346" s="37"/>
      <c r="F346" s="37"/>
      <c r="G346" s="38"/>
      <c r="H346" s="38"/>
      <c r="I346" s="38"/>
      <c r="J346" s="39" t="str">
        <f aca="false">IF($A346="","",Controls!$C$12 + SUMIFS('Capital Ledger'!$C$6:$C$405,'Capital Ledger'!$A$6:$A$405,"&lt;="&amp;$A346) + SUM($T$6:T345) - SUM($L$6:L345))</f>
        <v/>
      </c>
      <c r="K346" s="39" t="str">
        <f aca="false">IF($A346="","",MIN($J346,IF(OR($F346="Confirmed bottom",$F346="Major bottom"),Controls!$C$13,IF($F346="RADAR bottom",IF(Controls!$C$16="Yes",Controls!$C$14,0),IF($F346="Weekly boost",Controls!$C$15,0)))))</f>
        <v/>
      </c>
      <c r="L346" s="38"/>
      <c r="M346" s="39" t="str">
        <f aca="false">IF($A346="","",MAX(0,$G346)+MAX(0,$L346))</f>
        <v/>
      </c>
      <c r="N346" s="38"/>
      <c r="O346" s="40"/>
      <c r="P346" s="39" t="str">
        <f aca="false">IF($A346="","",$N346*Controls!$C$21)</f>
        <v/>
      </c>
      <c r="Q346" s="39" t="str">
        <f aca="false">IF($A346="","",$N346*Controls!$C$22)</f>
        <v/>
      </c>
      <c r="R346" s="39" t="str">
        <f aca="false">IF($A346="","",$N346*Controls!$C$23)</f>
        <v/>
      </c>
      <c r="S346" s="38"/>
      <c r="T346" s="38"/>
      <c r="U346" s="38"/>
      <c r="V346" s="39" t="str">
        <f aca="false">IF($A346="","",$J346-$L346+$T346)</f>
        <v/>
      </c>
      <c r="W346" s="41" t="str">
        <f aca="false">IF($A346="","",IF(ABS($G346-($H346+$I346))&lt;0.01,"OK","Check"))</f>
        <v/>
      </c>
      <c r="X346" s="42"/>
      <c r="Y346" s="11" t="str">
        <f aca="false">IF($A346="","",IF($L346&gt;$K346,1,0))</f>
        <v/>
      </c>
      <c r="Z346" s="11" t="str">
        <f aca="false">IF($A346="","",IF($N346&gt;0,IF(ABS($N346-($S346+$T346+$U346))&gt;0.01,1,0),0))</f>
        <v/>
      </c>
      <c r="AA346" s="11" t="str">
        <f aca="false">IF($A346="","",IF($W346&lt;&gt;"OK",1,0))</f>
        <v/>
      </c>
      <c r="AB346" s="11" t="str">
        <f aca="false">IF($A346="","",IF($V346&lt;0,1,0))</f>
        <v/>
      </c>
      <c r="AC346" s="43" t="str">
        <f aca="false">IF($A346="","",MAX(0,$AC345 + N($O346)))</f>
        <v/>
      </c>
      <c r="AD346" s="44" t="str">
        <f aca="false">IF($A346="","",MAX(0,$AD345 + IF(N($O346)&gt;0,$M346,0) - IF(N($O346)&lt;0,MIN($AD345 + IF(N($O346)&gt;0,$M346,0),(-N($O346))*IF(($AC345+MAX(N($O346),0))&gt;0,($AD345 + IF(N($O346)&gt;0,$M346,0))/($AC345+MAX(N($O346),0)),0)),0)))</f>
        <v/>
      </c>
      <c r="AE346" s="45" t="str">
        <f aca="false">IF($A346="","",IF($AC346&gt;0,$AD346/$AC346,""))</f>
        <v/>
      </c>
    </row>
    <row r="347" customFormat="false" ht="15" hidden="false" customHeight="true" outlineLevel="0" collapsed="false">
      <c r="A347" s="46"/>
      <c r="B347" s="47"/>
      <c r="C347" s="47"/>
      <c r="D347" s="47"/>
      <c r="E347" s="47"/>
      <c r="F347" s="47"/>
      <c r="G347" s="48"/>
      <c r="H347" s="48"/>
      <c r="I347" s="48"/>
      <c r="J347" s="49" t="str">
        <f aca="false">IF($A347="","",Controls!$C$12 + SUMIFS('Capital Ledger'!$C$6:$C$405,'Capital Ledger'!$A$6:$A$405,"&lt;="&amp;$A347) + SUM($T$6:T346) - SUM($L$6:L346))</f>
        <v/>
      </c>
      <c r="K347" s="49" t="str">
        <f aca="false">IF($A347="","",MIN($J347,IF(OR($F347="Confirmed bottom",$F347="Major bottom"),Controls!$C$13,IF($F347="RADAR bottom",IF(Controls!$C$16="Yes",Controls!$C$14,0),IF($F347="Weekly boost",Controls!$C$15,0)))))</f>
        <v/>
      </c>
      <c r="L347" s="48"/>
      <c r="M347" s="49" t="str">
        <f aca="false">IF($A347="","",MAX(0,$G347)+MAX(0,$L347))</f>
        <v/>
      </c>
      <c r="N347" s="48"/>
      <c r="O347" s="50"/>
      <c r="P347" s="49" t="str">
        <f aca="false">IF($A347="","",$N347*Controls!$C$21)</f>
        <v/>
      </c>
      <c r="Q347" s="49" t="str">
        <f aca="false">IF($A347="","",$N347*Controls!$C$22)</f>
        <v/>
      </c>
      <c r="R347" s="49" t="str">
        <f aca="false">IF($A347="","",$N347*Controls!$C$23)</f>
        <v/>
      </c>
      <c r="S347" s="48"/>
      <c r="T347" s="48"/>
      <c r="U347" s="48"/>
      <c r="V347" s="49" t="str">
        <f aca="false">IF($A347="","",$J347-$L347+$T347)</f>
        <v/>
      </c>
      <c r="W347" s="51" t="str">
        <f aca="false">IF($A347="","",IF(ABS($G347-($H347+$I347))&lt;0.01,"OK","Check"))</f>
        <v/>
      </c>
      <c r="X347" s="52"/>
      <c r="Y347" s="11" t="str">
        <f aca="false">IF($A347="","",IF($L347&gt;$K347,1,0))</f>
        <v/>
      </c>
      <c r="Z347" s="11" t="str">
        <f aca="false">IF($A347="","",IF($N347&gt;0,IF(ABS($N347-($S347+$T347+$U347))&gt;0.01,1,0),0))</f>
        <v/>
      </c>
      <c r="AA347" s="11" t="str">
        <f aca="false">IF($A347="","",IF($W347&lt;&gt;"OK",1,0))</f>
        <v/>
      </c>
      <c r="AB347" s="11" t="str">
        <f aca="false">IF($A347="","",IF($V347&lt;0,1,0))</f>
        <v/>
      </c>
      <c r="AC347" s="43" t="str">
        <f aca="false">IF($A347="","",MAX(0,$AC346 + N($O347)))</f>
        <v/>
      </c>
      <c r="AD347" s="44" t="str">
        <f aca="false">IF($A347="","",MAX(0,$AD346 + IF(N($O347)&gt;0,$M347,0) - IF(N($O347)&lt;0,MIN($AD346 + IF(N($O347)&gt;0,$M347,0),(-N($O347))*IF(($AC346+MAX(N($O347),0))&gt;0,($AD346 + IF(N($O347)&gt;0,$M347,0))/($AC346+MAX(N($O347),0)),0)),0)))</f>
        <v/>
      </c>
      <c r="AE347" s="45" t="str">
        <f aca="false">IF($A347="","",IF($AC347&gt;0,$AD347/$AC347,""))</f>
        <v/>
      </c>
    </row>
    <row r="348" customFormat="false" ht="15" hidden="false" customHeight="true" outlineLevel="0" collapsed="false">
      <c r="A348" s="36"/>
      <c r="B348" s="37"/>
      <c r="C348" s="37"/>
      <c r="D348" s="37"/>
      <c r="E348" s="37"/>
      <c r="F348" s="37"/>
      <c r="G348" s="38"/>
      <c r="H348" s="38"/>
      <c r="I348" s="38"/>
      <c r="J348" s="39" t="str">
        <f aca="false">IF($A348="","",Controls!$C$12 + SUMIFS('Capital Ledger'!$C$6:$C$405,'Capital Ledger'!$A$6:$A$405,"&lt;="&amp;$A348) + SUM($T$6:T347) - SUM($L$6:L347))</f>
        <v/>
      </c>
      <c r="K348" s="39" t="str">
        <f aca="false">IF($A348="","",MIN($J348,IF(OR($F348="Confirmed bottom",$F348="Major bottom"),Controls!$C$13,IF($F348="RADAR bottom",IF(Controls!$C$16="Yes",Controls!$C$14,0),IF($F348="Weekly boost",Controls!$C$15,0)))))</f>
        <v/>
      </c>
      <c r="L348" s="38"/>
      <c r="M348" s="39" t="str">
        <f aca="false">IF($A348="","",MAX(0,$G348)+MAX(0,$L348))</f>
        <v/>
      </c>
      <c r="N348" s="38"/>
      <c r="O348" s="40"/>
      <c r="P348" s="39" t="str">
        <f aca="false">IF($A348="","",$N348*Controls!$C$21)</f>
        <v/>
      </c>
      <c r="Q348" s="39" t="str">
        <f aca="false">IF($A348="","",$N348*Controls!$C$22)</f>
        <v/>
      </c>
      <c r="R348" s="39" t="str">
        <f aca="false">IF($A348="","",$N348*Controls!$C$23)</f>
        <v/>
      </c>
      <c r="S348" s="38"/>
      <c r="T348" s="38"/>
      <c r="U348" s="38"/>
      <c r="V348" s="39" t="str">
        <f aca="false">IF($A348="","",$J348-$L348+$T348)</f>
        <v/>
      </c>
      <c r="W348" s="41" t="str">
        <f aca="false">IF($A348="","",IF(ABS($G348-($H348+$I348))&lt;0.01,"OK","Check"))</f>
        <v/>
      </c>
      <c r="X348" s="42"/>
      <c r="Y348" s="11" t="str">
        <f aca="false">IF($A348="","",IF($L348&gt;$K348,1,0))</f>
        <v/>
      </c>
      <c r="Z348" s="11" t="str">
        <f aca="false">IF($A348="","",IF($N348&gt;0,IF(ABS($N348-($S348+$T348+$U348))&gt;0.01,1,0),0))</f>
        <v/>
      </c>
      <c r="AA348" s="11" t="str">
        <f aca="false">IF($A348="","",IF($W348&lt;&gt;"OK",1,0))</f>
        <v/>
      </c>
      <c r="AB348" s="11" t="str">
        <f aca="false">IF($A348="","",IF($V348&lt;0,1,0))</f>
        <v/>
      </c>
      <c r="AC348" s="43" t="str">
        <f aca="false">IF($A348="","",MAX(0,$AC347 + N($O348)))</f>
        <v/>
      </c>
      <c r="AD348" s="44" t="str">
        <f aca="false">IF($A348="","",MAX(0,$AD347 + IF(N($O348)&gt;0,$M348,0) - IF(N($O348)&lt;0,MIN($AD347 + IF(N($O348)&gt;0,$M348,0),(-N($O348))*IF(($AC347+MAX(N($O348),0))&gt;0,($AD347 + IF(N($O348)&gt;0,$M348,0))/($AC347+MAX(N($O348),0)),0)),0)))</f>
        <v/>
      </c>
      <c r="AE348" s="45" t="str">
        <f aca="false">IF($A348="","",IF($AC348&gt;0,$AD348/$AC348,""))</f>
        <v/>
      </c>
    </row>
    <row r="349" customFormat="false" ht="15" hidden="false" customHeight="true" outlineLevel="0" collapsed="false">
      <c r="A349" s="46"/>
      <c r="B349" s="47"/>
      <c r="C349" s="47"/>
      <c r="D349" s="47"/>
      <c r="E349" s="47"/>
      <c r="F349" s="47"/>
      <c r="G349" s="48"/>
      <c r="H349" s="48"/>
      <c r="I349" s="48"/>
      <c r="J349" s="49" t="str">
        <f aca="false">IF($A349="","",Controls!$C$12 + SUMIFS('Capital Ledger'!$C$6:$C$405,'Capital Ledger'!$A$6:$A$405,"&lt;="&amp;$A349) + SUM($T$6:T348) - SUM($L$6:L348))</f>
        <v/>
      </c>
      <c r="K349" s="49" t="str">
        <f aca="false">IF($A349="","",MIN($J349,IF(OR($F349="Confirmed bottom",$F349="Major bottom"),Controls!$C$13,IF($F349="RADAR bottom",IF(Controls!$C$16="Yes",Controls!$C$14,0),IF($F349="Weekly boost",Controls!$C$15,0)))))</f>
        <v/>
      </c>
      <c r="L349" s="48"/>
      <c r="M349" s="49" t="str">
        <f aca="false">IF($A349="","",MAX(0,$G349)+MAX(0,$L349))</f>
        <v/>
      </c>
      <c r="N349" s="48"/>
      <c r="O349" s="50"/>
      <c r="P349" s="49" t="str">
        <f aca="false">IF($A349="","",$N349*Controls!$C$21)</f>
        <v/>
      </c>
      <c r="Q349" s="49" t="str">
        <f aca="false">IF($A349="","",$N349*Controls!$C$22)</f>
        <v/>
      </c>
      <c r="R349" s="49" t="str">
        <f aca="false">IF($A349="","",$N349*Controls!$C$23)</f>
        <v/>
      </c>
      <c r="S349" s="48"/>
      <c r="T349" s="48"/>
      <c r="U349" s="48"/>
      <c r="V349" s="49" t="str">
        <f aca="false">IF($A349="","",$J349-$L349+$T349)</f>
        <v/>
      </c>
      <c r="W349" s="51" t="str">
        <f aca="false">IF($A349="","",IF(ABS($G349-($H349+$I349))&lt;0.01,"OK","Check"))</f>
        <v/>
      </c>
      <c r="X349" s="52"/>
      <c r="Y349" s="11" t="str">
        <f aca="false">IF($A349="","",IF($L349&gt;$K349,1,0))</f>
        <v/>
      </c>
      <c r="Z349" s="11" t="str">
        <f aca="false">IF($A349="","",IF($N349&gt;0,IF(ABS($N349-($S349+$T349+$U349))&gt;0.01,1,0),0))</f>
        <v/>
      </c>
      <c r="AA349" s="11" t="str">
        <f aca="false">IF($A349="","",IF($W349&lt;&gt;"OK",1,0))</f>
        <v/>
      </c>
      <c r="AB349" s="11" t="str">
        <f aca="false">IF($A349="","",IF($V349&lt;0,1,0))</f>
        <v/>
      </c>
      <c r="AC349" s="43" t="str">
        <f aca="false">IF($A349="","",MAX(0,$AC348 + N($O349)))</f>
        <v/>
      </c>
      <c r="AD349" s="44" t="str">
        <f aca="false">IF($A349="","",MAX(0,$AD348 + IF(N($O349)&gt;0,$M349,0) - IF(N($O349)&lt;0,MIN($AD348 + IF(N($O349)&gt;0,$M349,0),(-N($O349))*IF(($AC348+MAX(N($O349),0))&gt;0,($AD348 + IF(N($O349)&gt;0,$M349,0))/($AC348+MAX(N($O349),0)),0)),0)))</f>
        <v/>
      </c>
      <c r="AE349" s="45" t="str">
        <f aca="false">IF($A349="","",IF($AC349&gt;0,$AD349/$AC349,""))</f>
        <v/>
      </c>
    </row>
    <row r="350" customFormat="false" ht="15" hidden="false" customHeight="true" outlineLevel="0" collapsed="false">
      <c r="A350" s="36"/>
      <c r="B350" s="37"/>
      <c r="C350" s="37"/>
      <c r="D350" s="37"/>
      <c r="E350" s="37"/>
      <c r="F350" s="37"/>
      <c r="G350" s="38"/>
      <c r="H350" s="38"/>
      <c r="I350" s="38"/>
      <c r="J350" s="39" t="str">
        <f aca="false">IF($A350="","",Controls!$C$12 + SUMIFS('Capital Ledger'!$C$6:$C$405,'Capital Ledger'!$A$6:$A$405,"&lt;="&amp;$A350) + SUM($T$6:T349) - SUM($L$6:L349))</f>
        <v/>
      </c>
      <c r="K350" s="39" t="str">
        <f aca="false">IF($A350="","",MIN($J350,IF(OR($F350="Confirmed bottom",$F350="Major bottom"),Controls!$C$13,IF($F350="RADAR bottom",IF(Controls!$C$16="Yes",Controls!$C$14,0),IF($F350="Weekly boost",Controls!$C$15,0)))))</f>
        <v/>
      </c>
      <c r="L350" s="38"/>
      <c r="M350" s="39" t="str">
        <f aca="false">IF($A350="","",MAX(0,$G350)+MAX(0,$L350))</f>
        <v/>
      </c>
      <c r="N350" s="38"/>
      <c r="O350" s="40"/>
      <c r="P350" s="39" t="str">
        <f aca="false">IF($A350="","",$N350*Controls!$C$21)</f>
        <v/>
      </c>
      <c r="Q350" s="39" t="str">
        <f aca="false">IF($A350="","",$N350*Controls!$C$22)</f>
        <v/>
      </c>
      <c r="R350" s="39" t="str">
        <f aca="false">IF($A350="","",$N350*Controls!$C$23)</f>
        <v/>
      </c>
      <c r="S350" s="38"/>
      <c r="T350" s="38"/>
      <c r="U350" s="38"/>
      <c r="V350" s="39" t="str">
        <f aca="false">IF($A350="","",$J350-$L350+$T350)</f>
        <v/>
      </c>
      <c r="W350" s="41" t="str">
        <f aca="false">IF($A350="","",IF(ABS($G350-($H350+$I350))&lt;0.01,"OK","Check"))</f>
        <v/>
      </c>
      <c r="X350" s="42"/>
      <c r="Y350" s="11" t="str">
        <f aca="false">IF($A350="","",IF($L350&gt;$K350,1,0))</f>
        <v/>
      </c>
      <c r="Z350" s="11" t="str">
        <f aca="false">IF($A350="","",IF($N350&gt;0,IF(ABS($N350-($S350+$T350+$U350))&gt;0.01,1,0),0))</f>
        <v/>
      </c>
      <c r="AA350" s="11" t="str">
        <f aca="false">IF($A350="","",IF($W350&lt;&gt;"OK",1,0))</f>
        <v/>
      </c>
      <c r="AB350" s="11" t="str">
        <f aca="false">IF($A350="","",IF($V350&lt;0,1,0))</f>
        <v/>
      </c>
      <c r="AC350" s="43" t="str">
        <f aca="false">IF($A350="","",MAX(0,$AC349 + N($O350)))</f>
        <v/>
      </c>
      <c r="AD350" s="44" t="str">
        <f aca="false">IF($A350="","",MAX(0,$AD349 + IF(N($O350)&gt;0,$M350,0) - IF(N($O350)&lt;0,MIN($AD349 + IF(N($O350)&gt;0,$M350,0),(-N($O350))*IF(($AC349+MAX(N($O350),0))&gt;0,($AD349 + IF(N($O350)&gt;0,$M350,0))/($AC349+MAX(N($O350),0)),0)),0)))</f>
        <v/>
      </c>
      <c r="AE350" s="45" t="str">
        <f aca="false">IF($A350="","",IF($AC350&gt;0,$AD350/$AC350,""))</f>
        <v/>
      </c>
    </row>
    <row r="351" customFormat="false" ht="15" hidden="false" customHeight="true" outlineLevel="0" collapsed="false">
      <c r="A351" s="46"/>
      <c r="B351" s="47"/>
      <c r="C351" s="47"/>
      <c r="D351" s="47"/>
      <c r="E351" s="47"/>
      <c r="F351" s="47"/>
      <c r="G351" s="48"/>
      <c r="H351" s="48"/>
      <c r="I351" s="48"/>
      <c r="J351" s="49" t="str">
        <f aca="false">IF($A351="","",Controls!$C$12 + SUMIFS('Capital Ledger'!$C$6:$C$405,'Capital Ledger'!$A$6:$A$405,"&lt;="&amp;$A351) + SUM($T$6:T350) - SUM($L$6:L350))</f>
        <v/>
      </c>
      <c r="K351" s="49" t="str">
        <f aca="false">IF($A351="","",MIN($J351,IF(OR($F351="Confirmed bottom",$F351="Major bottom"),Controls!$C$13,IF($F351="RADAR bottom",IF(Controls!$C$16="Yes",Controls!$C$14,0),IF($F351="Weekly boost",Controls!$C$15,0)))))</f>
        <v/>
      </c>
      <c r="L351" s="48"/>
      <c r="M351" s="49" t="str">
        <f aca="false">IF($A351="","",MAX(0,$G351)+MAX(0,$L351))</f>
        <v/>
      </c>
      <c r="N351" s="48"/>
      <c r="O351" s="50"/>
      <c r="P351" s="49" t="str">
        <f aca="false">IF($A351="","",$N351*Controls!$C$21)</f>
        <v/>
      </c>
      <c r="Q351" s="49" t="str">
        <f aca="false">IF($A351="","",$N351*Controls!$C$22)</f>
        <v/>
      </c>
      <c r="R351" s="49" t="str">
        <f aca="false">IF($A351="","",$N351*Controls!$C$23)</f>
        <v/>
      </c>
      <c r="S351" s="48"/>
      <c r="T351" s="48"/>
      <c r="U351" s="48"/>
      <c r="V351" s="49" t="str">
        <f aca="false">IF($A351="","",$J351-$L351+$T351)</f>
        <v/>
      </c>
      <c r="W351" s="51" t="str">
        <f aca="false">IF($A351="","",IF(ABS($G351-($H351+$I351))&lt;0.01,"OK","Check"))</f>
        <v/>
      </c>
      <c r="X351" s="52"/>
      <c r="Y351" s="11" t="str">
        <f aca="false">IF($A351="","",IF($L351&gt;$K351,1,0))</f>
        <v/>
      </c>
      <c r="Z351" s="11" t="str">
        <f aca="false">IF($A351="","",IF($N351&gt;0,IF(ABS($N351-($S351+$T351+$U351))&gt;0.01,1,0),0))</f>
        <v/>
      </c>
      <c r="AA351" s="11" t="str">
        <f aca="false">IF($A351="","",IF($W351&lt;&gt;"OK",1,0))</f>
        <v/>
      </c>
      <c r="AB351" s="11" t="str">
        <f aca="false">IF($A351="","",IF($V351&lt;0,1,0))</f>
        <v/>
      </c>
      <c r="AC351" s="43" t="str">
        <f aca="false">IF($A351="","",MAX(0,$AC350 + N($O351)))</f>
        <v/>
      </c>
      <c r="AD351" s="44" t="str">
        <f aca="false">IF($A351="","",MAX(0,$AD350 + IF(N($O351)&gt;0,$M351,0) - IF(N($O351)&lt;0,MIN($AD350 + IF(N($O351)&gt;0,$M351,0),(-N($O351))*IF(($AC350+MAX(N($O351),0))&gt;0,($AD350 + IF(N($O351)&gt;0,$M351,0))/($AC350+MAX(N($O351),0)),0)),0)))</f>
        <v/>
      </c>
      <c r="AE351" s="45" t="str">
        <f aca="false">IF($A351="","",IF($AC351&gt;0,$AD351/$AC351,""))</f>
        <v/>
      </c>
    </row>
    <row r="352" customFormat="false" ht="15" hidden="false" customHeight="true" outlineLevel="0" collapsed="false">
      <c r="A352" s="36"/>
      <c r="B352" s="37"/>
      <c r="C352" s="37"/>
      <c r="D352" s="37"/>
      <c r="E352" s="37"/>
      <c r="F352" s="37"/>
      <c r="G352" s="38"/>
      <c r="H352" s="38"/>
      <c r="I352" s="38"/>
      <c r="J352" s="39" t="str">
        <f aca="false">IF($A352="","",Controls!$C$12 + SUMIFS('Capital Ledger'!$C$6:$C$405,'Capital Ledger'!$A$6:$A$405,"&lt;="&amp;$A352) + SUM($T$6:T351) - SUM($L$6:L351))</f>
        <v/>
      </c>
      <c r="K352" s="39" t="str">
        <f aca="false">IF($A352="","",MIN($J352,IF(OR($F352="Confirmed bottom",$F352="Major bottom"),Controls!$C$13,IF($F352="RADAR bottom",IF(Controls!$C$16="Yes",Controls!$C$14,0),IF($F352="Weekly boost",Controls!$C$15,0)))))</f>
        <v/>
      </c>
      <c r="L352" s="38"/>
      <c r="M352" s="39" t="str">
        <f aca="false">IF($A352="","",MAX(0,$G352)+MAX(0,$L352))</f>
        <v/>
      </c>
      <c r="N352" s="38"/>
      <c r="O352" s="40"/>
      <c r="P352" s="39" t="str">
        <f aca="false">IF($A352="","",$N352*Controls!$C$21)</f>
        <v/>
      </c>
      <c r="Q352" s="39" t="str">
        <f aca="false">IF($A352="","",$N352*Controls!$C$22)</f>
        <v/>
      </c>
      <c r="R352" s="39" t="str">
        <f aca="false">IF($A352="","",$N352*Controls!$C$23)</f>
        <v/>
      </c>
      <c r="S352" s="38"/>
      <c r="T352" s="38"/>
      <c r="U352" s="38"/>
      <c r="V352" s="39" t="str">
        <f aca="false">IF($A352="","",$J352-$L352+$T352)</f>
        <v/>
      </c>
      <c r="W352" s="41" t="str">
        <f aca="false">IF($A352="","",IF(ABS($G352-($H352+$I352))&lt;0.01,"OK","Check"))</f>
        <v/>
      </c>
      <c r="X352" s="42"/>
      <c r="Y352" s="11" t="str">
        <f aca="false">IF($A352="","",IF($L352&gt;$K352,1,0))</f>
        <v/>
      </c>
      <c r="Z352" s="11" t="str">
        <f aca="false">IF($A352="","",IF($N352&gt;0,IF(ABS($N352-($S352+$T352+$U352))&gt;0.01,1,0),0))</f>
        <v/>
      </c>
      <c r="AA352" s="11" t="str">
        <f aca="false">IF($A352="","",IF($W352&lt;&gt;"OK",1,0))</f>
        <v/>
      </c>
      <c r="AB352" s="11" t="str">
        <f aca="false">IF($A352="","",IF($V352&lt;0,1,0))</f>
        <v/>
      </c>
      <c r="AC352" s="43" t="str">
        <f aca="false">IF($A352="","",MAX(0,$AC351 + N($O352)))</f>
        <v/>
      </c>
      <c r="AD352" s="44" t="str">
        <f aca="false">IF($A352="","",MAX(0,$AD351 + IF(N($O352)&gt;0,$M352,0) - IF(N($O352)&lt;0,MIN($AD351 + IF(N($O352)&gt;0,$M352,0),(-N($O352))*IF(($AC351+MAX(N($O352),0))&gt;0,($AD351 + IF(N($O352)&gt;0,$M352,0))/($AC351+MAX(N($O352),0)),0)),0)))</f>
        <v/>
      </c>
      <c r="AE352" s="45" t="str">
        <f aca="false">IF($A352="","",IF($AC352&gt;0,$AD352/$AC352,""))</f>
        <v/>
      </c>
    </row>
    <row r="353" customFormat="false" ht="15" hidden="false" customHeight="true" outlineLevel="0" collapsed="false">
      <c r="A353" s="46"/>
      <c r="B353" s="47"/>
      <c r="C353" s="47"/>
      <c r="D353" s="47"/>
      <c r="E353" s="47"/>
      <c r="F353" s="47"/>
      <c r="G353" s="48"/>
      <c r="H353" s="48"/>
      <c r="I353" s="48"/>
      <c r="J353" s="49" t="str">
        <f aca="false">IF($A353="","",Controls!$C$12 + SUMIFS('Capital Ledger'!$C$6:$C$405,'Capital Ledger'!$A$6:$A$405,"&lt;="&amp;$A353) + SUM($T$6:T352) - SUM($L$6:L352))</f>
        <v/>
      </c>
      <c r="K353" s="49" t="str">
        <f aca="false">IF($A353="","",MIN($J353,IF(OR($F353="Confirmed bottom",$F353="Major bottom"),Controls!$C$13,IF($F353="RADAR bottom",IF(Controls!$C$16="Yes",Controls!$C$14,0),IF($F353="Weekly boost",Controls!$C$15,0)))))</f>
        <v/>
      </c>
      <c r="L353" s="48"/>
      <c r="M353" s="49" t="str">
        <f aca="false">IF($A353="","",MAX(0,$G353)+MAX(0,$L353))</f>
        <v/>
      </c>
      <c r="N353" s="48"/>
      <c r="O353" s="50"/>
      <c r="P353" s="49" t="str">
        <f aca="false">IF($A353="","",$N353*Controls!$C$21)</f>
        <v/>
      </c>
      <c r="Q353" s="49" t="str">
        <f aca="false">IF($A353="","",$N353*Controls!$C$22)</f>
        <v/>
      </c>
      <c r="R353" s="49" t="str">
        <f aca="false">IF($A353="","",$N353*Controls!$C$23)</f>
        <v/>
      </c>
      <c r="S353" s="48"/>
      <c r="T353" s="48"/>
      <c r="U353" s="48"/>
      <c r="V353" s="49" t="str">
        <f aca="false">IF($A353="","",$J353-$L353+$T353)</f>
        <v/>
      </c>
      <c r="W353" s="51" t="str">
        <f aca="false">IF($A353="","",IF(ABS($G353-($H353+$I353))&lt;0.01,"OK","Check"))</f>
        <v/>
      </c>
      <c r="X353" s="52"/>
      <c r="Y353" s="11" t="str">
        <f aca="false">IF($A353="","",IF($L353&gt;$K353,1,0))</f>
        <v/>
      </c>
      <c r="Z353" s="11" t="str">
        <f aca="false">IF($A353="","",IF($N353&gt;0,IF(ABS($N353-($S353+$T353+$U353))&gt;0.01,1,0),0))</f>
        <v/>
      </c>
      <c r="AA353" s="11" t="str">
        <f aca="false">IF($A353="","",IF($W353&lt;&gt;"OK",1,0))</f>
        <v/>
      </c>
      <c r="AB353" s="11" t="str">
        <f aca="false">IF($A353="","",IF($V353&lt;0,1,0))</f>
        <v/>
      </c>
      <c r="AC353" s="43" t="str">
        <f aca="false">IF($A353="","",MAX(0,$AC352 + N($O353)))</f>
        <v/>
      </c>
      <c r="AD353" s="44" t="str">
        <f aca="false">IF($A353="","",MAX(0,$AD352 + IF(N($O353)&gt;0,$M353,0) - IF(N($O353)&lt;0,MIN($AD352 + IF(N($O353)&gt;0,$M353,0),(-N($O353))*IF(($AC352+MAX(N($O353),0))&gt;0,($AD352 + IF(N($O353)&gt;0,$M353,0))/($AC352+MAX(N($O353),0)),0)),0)))</f>
        <v/>
      </c>
      <c r="AE353" s="45" t="str">
        <f aca="false">IF($A353="","",IF($AC353&gt;0,$AD353/$AC353,""))</f>
        <v/>
      </c>
    </row>
    <row r="354" customFormat="false" ht="15" hidden="false" customHeight="true" outlineLevel="0" collapsed="false">
      <c r="A354" s="36"/>
      <c r="B354" s="37"/>
      <c r="C354" s="37"/>
      <c r="D354" s="37"/>
      <c r="E354" s="37"/>
      <c r="F354" s="37"/>
      <c r="G354" s="38"/>
      <c r="H354" s="38"/>
      <c r="I354" s="38"/>
      <c r="J354" s="39" t="str">
        <f aca="false">IF($A354="","",Controls!$C$12 + SUMIFS('Capital Ledger'!$C$6:$C$405,'Capital Ledger'!$A$6:$A$405,"&lt;="&amp;$A354) + SUM($T$6:T353) - SUM($L$6:L353))</f>
        <v/>
      </c>
      <c r="K354" s="39" t="str">
        <f aca="false">IF($A354="","",MIN($J354,IF(OR($F354="Confirmed bottom",$F354="Major bottom"),Controls!$C$13,IF($F354="RADAR bottom",IF(Controls!$C$16="Yes",Controls!$C$14,0),IF($F354="Weekly boost",Controls!$C$15,0)))))</f>
        <v/>
      </c>
      <c r="L354" s="38"/>
      <c r="M354" s="39" t="str">
        <f aca="false">IF($A354="","",MAX(0,$G354)+MAX(0,$L354))</f>
        <v/>
      </c>
      <c r="N354" s="38"/>
      <c r="O354" s="40"/>
      <c r="P354" s="39" t="str">
        <f aca="false">IF($A354="","",$N354*Controls!$C$21)</f>
        <v/>
      </c>
      <c r="Q354" s="39" t="str">
        <f aca="false">IF($A354="","",$N354*Controls!$C$22)</f>
        <v/>
      </c>
      <c r="R354" s="39" t="str">
        <f aca="false">IF($A354="","",$N354*Controls!$C$23)</f>
        <v/>
      </c>
      <c r="S354" s="38"/>
      <c r="T354" s="38"/>
      <c r="U354" s="38"/>
      <c r="V354" s="39" t="str">
        <f aca="false">IF($A354="","",$J354-$L354+$T354)</f>
        <v/>
      </c>
      <c r="W354" s="41" t="str">
        <f aca="false">IF($A354="","",IF(ABS($G354-($H354+$I354))&lt;0.01,"OK","Check"))</f>
        <v/>
      </c>
      <c r="X354" s="42"/>
      <c r="Y354" s="11" t="str">
        <f aca="false">IF($A354="","",IF($L354&gt;$K354,1,0))</f>
        <v/>
      </c>
      <c r="Z354" s="11" t="str">
        <f aca="false">IF($A354="","",IF($N354&gt;0,IF(ABS($N354-($S354+$T354+$U354))&gt;0.01,1,0),0))</f>
        <v/>
      </c>
      <c r="AA354" s="11" t="str">
        <f aca="false">IF($A354="","",IF($W354&lt;&gt;"OK",1,0))</f>
        <v/>
      </c>
      <c r="AB354" s="11" t="str">
        <f aca="false">IF($A354="","",IF($V354&lt;0,1,0))</f>
        <v/>
      </c>
      <c r="AC354" s="43" t="str">
        <f aca="false">IF($A354="","",MAX(0,$AC353 + N($O354)))</f>
        <v/>
      </c>
      <c r="AD354" s="44" t="str">
        <f aca="false">IF($A354="","",MAX(0,$AD353 + IF(N($O354)&gt;0,$M354,0) - IF(N($O354)&lt;0,MIN($AD353 + IF(N($O354)&gt;0,$M354,0),(-N($O354))*IF(($AC353+MAX(N($O354),0))&gt;0,($AD353 + IF(N($O354)&gt;0,$M354,0))/($AC353+MAX(N($O354),0)),0)),0)))</f>
        <v/>
      </c>
      <c r="AE354" s="45" t="str">
        <f aca="false">IF($A354="","",IF($AC354&gt;0,$AD354/$AC354,""))</f>
        <v/>
      </c>
    </row>
    <row r="355" customFormat="false" ht="15" hidden="false" customHeight="true" outlineLevel="0" collapsed="false">
      <c r="A355" s="46"/>
      <c r="B355" s="47"/>
      <c r="C355" s="47"/>
      <c r="D355" s="47"/>
      <c r="E355" s="47"/>
      <c r="F355" s="47"/>
      <c r="G355" s="48"/>
      <c r="H355" s="48"/>
      <c r="I355" s="48"/>
      <c r="J355" s="49" t="str">
        <f aca="false">IF($A355="","",Controls!$C$12 + SUMIFS('Capital Ledger'!$C$6:$C$405,'Capital Ledger'!$A$6:$A$405,"&lt;="&amp;$A355) + SUM($T$6:T354) - SUM($L$6:L354))</f>
        <v/>
      </c>
      <c r="K355" s="49" t="str">
        <f aca="false">IF($A355="","",MIN($J355,IF(OR($F355="Confirmed bottom",$F355="Major bottom"),Controls!$C$13,IF($F355="RADAR bottom",IF(Controls!$C$16="Yes",Controls!$C$14,0),IF($F355="Weekly boost",Controls!$C$15,0)))))</f>
        <v/>
      </c>
      <c r="L355" s="48"/>
      <c r="M355" s="49" t="str">
        <f aca="false">IF($A355="","",MAX(0,$G355)+MAX(0,$L355))</f>
        <v/>
      </c>
      <c r="N355" s="48"/>
      <c r="O355" s="50"/>
      <c r="P355" s="49" t="str">
        <f aca="false">IF($A355="","",$N355*Controls!$C$21)</f>
        <v/>
      </c>
      <c r="Q355" s="49" t="str">
        <f aca="false">IF($A355="","",$N355*Controls!$C$22)</f>
        <v/>
      </c>
      <c r="R355" s="49" t="str">
        <f aca="false">IF($A355="","",$N355*Controls!$C$23)</f>
        <v/>
      </c>
      <c r="S355" s="48"/>
      <c r="T355" s="48"/>
      <c r="U355" s="48"/>
      <c r="V355" s="49" t="str">
        <f aca="false">IF($A355="","",$J355-$L355+$T355)</f>
        <v/>
      </c>
      <c r="W355" s="51" t="str">
        <f aca="false">IF($A355="","",IF(ABS($G355-($H355+$I355))&lt;0.01,"OK","Check"))</f>
        <v/>
      </c>
      <c r="X355" s="52"/>
      <c r="Y355" s="11" t="str">
        <f aca="false">IF($A355="","",IF($L355&gt;$K355,1,0))</f>
        <v/>
      </c>
      <c r="Z355" s="11" t="str">
        <f aca="false">IF($A355="","",IF($N355&gt;0,IF(ABS($N355-($S355+$T355+$U355))&gt;0.01,1,0),0))</f>
        <v/>
      </c>
      <c r="AA355" s="11" t="str">
        <f aca="false">IF($A355="","",IF($W355&lt;&gt;"OK",1,0))</f>
        <v/>
      </c>
      <c r="AB355" s="11" t="str">
        <f aca="false">IF($A355="","",IF($V355&lt;0,1,0))</f>
        <v/>
      </c>
      <c r="AC355" s="43" t="str">
        <f aca="false">IF($A355="","",MAX(0,$AC354 + N($O355)))</f>
        <v/>
      </c>
      <c r="AD355" s="44" t="str">
        <f aca="false">IF($A355="","",MAX(0,$AD354 + IF(N($O355)&gt;0,$M355,0) - IF(N($O355)&lt;0,MIN($AD354 + IF(N($O355)&gt;0,$M355,0),(-N($O355))*IF(($AC354+MAX(N($O355),0))&gt;0,($AD354 + IF(N($O355)&gt;0,$M355,0))/($AC354+MAX(N($O355),0)),0)),0)))</f>
        <v/>
      </c>
      <c r="AE355" s="45" t="str">
        <f aca="false">IF($A355="","",IF($AC355&gt;0,$AD355/$AC355,""))</f>
        <v/>
      </c>
    </row>
    <row r="356" customFormat="false" ht="15" hidden="false" customHeight="true" outlineLevel="0" collapsed="false">
      <c r="A356" s="36"/>
      <c r="B356" s="37"/>
      <c r="C356" s="37"/>
      <c r="D356" s="37"/>
      <c r="E356" s="37"/>
      <c r="F356" s="37"/>
      <c r="G356" s="38"/>
      <c r="H356" s="38"/>
      <c r="I356" s="38"/>
      <c r="J356" s="39" t="str">
        <f aca="false">IF($A356="","",Controls!$C$12 + SUMIFS('Capital Ledger'!$C$6:$C$405,'Capital Ledger'!$A$6:$A$405,"&lt;="&amp;$A356) + SUM($T$6:T355) - SUM($L$6:L355))</f>
        <v/>
      </c>
      <c r="K356" s="39" t="str">
        <f aca="false">IF($A356="","",MIN($J356,IF(OR($F356="Confirmed bottom",$F356="Major bottom"),Controls!$C$13,IF($F356="RADAR bottom",IF(Controls!$C$16="Yes",Controls!$C$14,0),IF($F356="Weekly boost",Controls!$C$15,0)))))</f>
        <v/>
      </c>
      <c r="L356" s="38"/>
      <c r="M356" s="39" t="str">
        <f aca="false">IF($A356="","",MAX(0,$G356)+MAX(0,$L356))</f>
        <v/>
      </c>
      <c r="N356" s="38"/>
      <c r="O356" s="40"/>
      <c r="P356" s="39" t="str">
        <f aca="false">IF($A356="","",$N356*Controls!$C$21)</f>
        <v/>
      </c>
      <c r="Q356" s="39" t="str">
        <f aca="false">IF($A356="","",$N356*Controls!$C$22)</f>
        <v/>
      </c>
      <c r="R356" s="39" t="str">
        <f aca="false">IF($A356="","",$N356*Controls!$C$23)</f>
        <v/>
      </c>
      <c r="S356" s="38"/>
      <c r="T356" s="38"/>
      <c r="U356" s="38"/>
      <c r="V356" s="39" t="str">
        <f aca="false">IF($A356="","",$J356-$L356+$T356)</f>
        <v/>
      </c>
      <c r="W356" s="41" t="str">
        <f aca="false">IF($A356="","",IF(ABS($G356-($H356+$I356))&lt;0.01,"OK","Check"))</f>
        <v/>
      </c>
      <c r="X356" s="42"/>
      <c r="Y356" s="11" t="str">
        <f aca="false">IF($A356="","",IF($L356&gt;$K356,1,0))</f>
        <v/>
      </c>
      <c r="Z356" s="11" t="str">
        <f aca="false">IF($A356="","",IF($N356&gt;0,IF(ABS($N356-($S356+$T356+$U356))&gt;0.01,1,0),0))</f>
        <v/>
      </c>
      <c r="AA356" s="11" t="str">
        <f aca="false">IF($A356="","",IF($W356&lt;&gt;"OK",1,0))</f>
        <v/>
      </c>
      <c r="AB356" s="11" t="str">
        <f aca="false">IF($A356="","",IF($V356&lt;0,1,0))</f>
        <v/>
      </c>
      <c r="AC356" s="43" t="str">
        <f aca="false">IF($A356="","",MAX(0,$AC355 + N($O356)))</f>
        <v/>
      </c>
      <c r="AD356" s="44" t="str">
        <f aca="false">IF($A356="","",MAX(0,$AD355 + IF(N($O356)&gt;0,$M356,0) - IF(N($O356)&lt;0,MIN($AD355 + IF(N($O356)&gt;0,$M356,0),(-N($O356))*IF(($AC355+MAX(N($O356),0))&gt;0,($AD355 + IF(N($O356)&gt;0,$M356,0))/($AC355+MAX(N($O356),0)),0)),0)))</f>
        <v/>
      </c>
      <c r="AE356" s="45" t="str">
        <f aca="false">IF($A356="","",IF($AC356&gt;0,$AD356/$AC356,""))</f>
        <v/>
      </c>
    </row>
    <row r="357" customFormat="false" ht="15" hidden="false" customHeight="true" outlineLevel="0" collapsed="false">
      <c r="A357" s="46"/>
      <c r="B357" s="47"/>
      <c r="C357" s="47"/>
      <c r="D357" s="47"/>
      <c r="E357" s="47"/>
      <c r="F357" s="47"/>
      <c r="G357" s="48"/>
      <c r="H357" s="48"/>
      <c r="I357" s="48"/>
      <c r="J357" s="49" t="str">
        <f aca="false">IF($A357="","",Controls!$C$12 + SUMIFS('Capital Ledger'!$C$6:$C$405,'Capital Ledger'!$A$6:$A$405,"&lt;="&amp;$A357) + SUM($T$6:T356) - SUM($L$6:L356))</f>
        <v/>
      </c>
      <c r="K357" s="49" t="str">
        <f aca="false">IF($A357="","",MIN($J357,IF(OR($F357="Confirmed bottom",$F357="Major bottom"),Controls!$C$13,IF($F357="RADAR bottom",IF(Controls!$C$16="Yes",Controls!$C$14,0),IF($F357="Weekly boost",Controls!$C$15,0)))))</f>
        <v/>
      </c>
      <c r="L357" s="48"/>
      <c r="M357" s="49" t="str">
        <f aca="false">IF($A357="","",MAX(0,$G357)+MAX(0,$L357))</f>
        <v/>
      </c>
      <c r="N357" s="48"/>
      <c r="O357" s="50"/>
      <c r="P357" s="49" t="str">
        <f aca="false">IF($A357="","",$N357*Controls!$C$21)</f>
        <v/>
      </c>
      <c r="Q357" s="49" t="str">
        <f aca="false">IF($A357="","",$N357*Controls!$C$22)</f>
        <v/>
      </c>
      <c r="R357" s="49" t="str">
        <f aca="false">IF($A357="","",$N357*Controls!$C$23)</f>
        <v/>
      </c>
      <c r="S357" s="48"/>
      <c r="T357" s="48"/>
      <c r="U357" s="48"/>
      <c r="V357" s="49" t="str">
        <f aca="false">IF($A357="","",$J357-$L357+$T357)</f>
        <v/>
      </c>
      <c r="W357" s="51" t="str">
        <f aca="false">IF($A357="","",IF(ABS($G357-($H357+$I357))&lt;0.01,"OK","Check"))</f>
        <v/>
      </c>
      <c r="X357" s="52"/>
      <c r="Y357" s="11" t="str">
        <f aca="false">IF($A357="","",IF($L357&gt;$K357,1,0))</f>
        <v/>
      </c>
      <c r="Z357" s="11" t="str">
        <f aca="false">IF($A357="","",IF($N357&gt;0,IF(ABS($N357-($S357+$T357+$U357))&gt;0.01,1,0),0))</f>
        <v/>
      </c>
      <c r="AA357" s="11" t="str">
        <f aca="false">IF($A357="","",IF($W357&lt;&gt;"OK",1,0))</f>
        <v/>
      </c>
      <c r="AB357" s="11" t="str">
        <f aca="false">IF($A357="","",IF($V357&lt;0,1,0))</f>
        <v/>
      </c>
      <c r="AC357" s="43" t="str">
        <f aca="false">IF($A357="","",MAX(0,$AC356 + N($O357)))</f>
        <v/>
      </c>
      <c r="AD357" s="44" t="str">
        <f aca="false">IF($A357="","",MAX(0,$AD356 + IF(N($O357)&gt;0,$M357,0) - IF(N($O357)&lt;0,MIN($AD356 + IF(N($O357)&gt;0,$M357,0),(-N($O357))*IF(($AC356+MAX(N($O357),0))&gt;0,($AD356 + IF(N($O357)&gt;0,$M357,0))/($AC356+MAX(N($O357),0)),0)),0)))</f>
        <v/>
      </c>
      <c r="AE357" s="45" t="str">
        <f aca="false">IF($A357="","",IF($AC357&gt;0,$AD357/$AC357,""))</f>
        <v/>
      </c>
    </row>
    <row r="358" customFormat="false" ht="15" hidden="false" customHeight="true" outlineLevel="0" collapsed="false">
      <c r="A358" s="36"/>
      <c r="B358" s="37"/>
      <c r="C358" s="37"/>
      <c r="D358" s="37"/>
      <c r="E358" s="37"/>
      <c r="F358" s="37"/>
      <c r="G358" s="38"/>
      <c r="H358" s="38"/>
      <c r="I358" s="38"/>
      <c r="J358" s="39" t="str">
        <f aca="false">IF($A358="","",Controls!$C$12 + SUMIFS('Capital Ledger'!$C$6:$C$405,'Capital Ledger'!$A$6:$A$405,"&lt;="&amp;$A358) + SUM($T$6:T357) - SUM($L$6:L357))</f>
        <v/>
      </c>
      <c r="K358" s="39" t="str">
        <f aca="false">IF($A358="","",MIN($J358,IF(OR($F358="Confirmed bottom",$F358="Major bottom"),Controls!$C$13,IF($F358="RADAR bottom",IF(Controls!$C$16="Yes",Controls!$C$14,0),IF($F358="Weekly boost",Controls!$C$15,0)))))</f>
        <v/>
      </c>
      <c r="L358" s="38"/>
      <c r="M358" s="39" t="str">
        <f aca="false">IF($A358="","",MAX(0,$G358)+MAX(0,$L358))</f>
        <v/>
      </c>
      <c r="N358" s="38"/>
      <c r="O358" s="40"/>
      <c r="P358" s="39" t="str">
        <f aca="false">IF($A358="","",$N358*Controls!$C$21)</f>
        <v/>
      </c>
      <c r="Q358" s="39" t="str">
        <f aca="false">IF($A358="","",$N358*Controls!$C$22)</f>
        <v/>
      </c>
      <c r="R358" s="39" t="str">
        <f aca="false">IF($A358="","",$N358*Controls!$C$23)</f>
        <v/>
      </c>
      <c r="S358" s="38"/>
      <c r="T358" s="38"/>
      <c r="U358" s="38"/>
      <c r="V358" s="39" t="str">
        <f aca="false">IF($A358="","",$J358-$L358+$T358)</f>
        <v/>
      </c>
      <c r="W358" s="41" t="str">
        <f aca="false">IF($A358="","",IF(ABS($G358-($H358+$I358))&lt;0.01,"OK","Check"))</f>
        <v/>
      </c>
      <c r="X358" s="42"/>
      <c r="Y358" s="11" t="str">
        <f aca="false">IF($A358="","",IF($L358&gt;$K358,1,0))</f>
        <v/>
      </c>
      <c r="Z358" s="11" t="str">
        <f aca="false">IF($A358="","",IF($N358&gt;0,IF(ABS($N358-($S358+$T358+$U358))&gt;0.01,1,0),0))</f>
        <v/>
      </c>
      <c r="AA358" s="11" t="str">
        <f aca="false">IF($A358="","",IF($W358&lt;&gt;"OK",1,0))</f>
        <v/>
      </c>
      <c r="AB358" s="11" t="str">
        <f aca="false">IF($A358="","",IF($V358&lt;0,1,0))</f>
        <v/>
      </c>
      <c r="AC358" s="43" t="str">
        <f aca="false">IF($A358="","",MAX(0,$AC357 + N($O358)))</f>
        <v/>
      </c>
      <c r="AD358" s="44" t="str">
        <f aca="false">IF($A358="","",MAX(0,$AD357 + IF(N($O358)&gt;0,$M358,0) - IF(N($O358)&lt;0,MIN($AD357 + IF(N($O358)&gt;0,$M358,0),(-N($O358))*IF(($AC357+MAX(N($O358),0))&gt;0,($AD357 + IF(N($O358)&gt;0,$M358,0))/($AC357+MAX(N($O358),0)),0)),0)))</f>
        <v/>
      </c>
      <c r="AE358" s="45" t="str">
        <f aca="false">IF($A358="","",IF($AC358&gt;0,$AD358/$AC358,""))</f>
        <v/>
      </c>
    </row>
    <row r="359" customFormat="false" ht="15" hidden="false" customHeight="true" outlineLevel="0" collapsed="false">
      <c r="A359" s="46"/>
      <c r="B359" s="47"/>
      <c r="C359" s="47"/>
      <c r="D359" s="47"/>
      <c r="E359" s="47"/>
      <c r="F359" s="47"/>
      <c r="G359" s="48"/>
      <c r="H359" s="48"/>
      <c r="I359" s="48"/>
      <c r="J359" s="49" t="str">
        <f aca="false">IF($A359="","",Controls!$C$12 + SUMIFS('Capital Ledger'!$C$6:$C$405,'Capital Ledger'!$A$6:$A$405,"&lt;="&amp;$A359) + SUM($T$6:T358) - SUM($L$6:L358))</f>
        <v/>
      </c>
      <c r="K359" s="49" t="str">
        <f aca="false">IF($A359="","",MIN($J359,IF(OR($F359="Confirmed bottom",$F359="Major bottom"),Controls!$C$13,IF($F359="RADAR bottom",IF(Controls!$C$16="Yes",Controls!$C$14,0),IF($F359="Weekly boost",Controls!$C$15,0)))))</f>
        <v/>
      </c>
      <c r="L359" s="48"/>
      <c r="M359" s="49" t="str">
        <f aca="false">IF($A359="","",MAX(0,$G359)+MAX(0,$L359))</f>
        <v/>
      </c>
      <c r="N359" s="48"/>
      <c r="O359" s="50"/>
      <c r="P359" s="49" t="str">
        <f aca="false">IF($A359="","",$N359*Controls!$C$21)</f>
        <v/>
      </c>
      <c r="Q359" s="49" t="str">
        <f aca="false">IF($A359="","",$N359*Controls!$C$22)</f>
        <v/>
      </c>
      <c r="R359" s="49" t="str">
        <f aca="false">IF($A359="","",$N359*Controls!$C$23)</f>
        <v/>
      </c>
      <c r="S359" s="48"/>
      <c r="T359" s="48"/>
      <c r="U359" s="48"/>
      <c r="V359" s="49" t="str">
        <f aca="false">IF($A359="","",$J359-$L359+$T359)</f>
        <v/>
      </c>
      <c r="W359" s="51" t="str">
        <f aca="false">IF($A359="","",IF(ABS($G359-($H359+$I359))&lt;0.01,"OK","Check"))</f>
        <v/>
      </c>
      <c r="X359" s="52"/>
      <c r="Y359" s="11" t="str">
        <f aca="false">IF($A359="","",IF($L359&gt;$K359,1,0))</f>
        <v/>
      </c>
      <c r="Z359" s="11" t="str">
        <f aca="false">IF($A359="","",IF($N359&gt;0,IF(ABS($N359-($S359+$T359+$U359))&gt;0.01,1,0),0))</f>
        <v/>
      </c>
      <c r="AA359" s="11" t="str">
        <f aca="false">IF($A359="","",IF($W359&lt;&gt;"OK",1,0))</f>
        <v/>
      </c>
      <c r="AB359" s="11" t="str">
        <f aca="false">IF($A359="","",IF($V359&lt;0,1,0))</f>
        <v/>
      </c>
      <c r="AC359" s="43" t="str">
        <f aca="false">IF($A359="","",MAX(0,$AC358 + N($O359)))</f>
        <v/>
      </c>
      <c r="AD359" s="44" t="str">
        <f aca="false">IF($A359="","",MAX(0,$AD358 + IF(N($O359)&gt;0,$M359,0) - IF(N($O359)&lt;0,MIN($AD358 + IF(N($O359)&gt;0,$M359,0),(-N($O359))*IF(($AC358+MAX(N($O359),0))&gt;0,($AD358 + IF(N($O359)&gt;0,$M359,0))/($AC358+MAX(N($O359),0)),0)),0)))</f>
        <v/>
      </c>
      <c r="AE359" s="45" t="str">
        <f aca="false">IF($A359="","",IF($AC359&gt;0,$AD359/$AC359,""))</f>
        <v/>
      </c>
    </row>
    <row r="360" customFormat="false" ht="15" hidden="false" customHeight="true" outlineLevel="0" collapsed="false">
      <c r="A360" s="36"/>
      <c r="B360" s="37"/>
      <c r="C360" s="37"/>
      <c r="D360" s="37"/>
      <c r="E360" s="37"/>
      <c r="F360" s="37"/>
      <c r="G360" s="38"/>
      <c r="H360" s="38"/>
      <c r="I360" s="38"/>
      <c r="J360" s="39" t="str">
        <f aca="false">IF($A360="","",Controls!$C$12 + SUMIFS('Capital Ledger'!$C$6:$C$405,'Capital Ledger'!$A$6:$A$405,"&lt;="&amp;$A360) + SUM($T$6:T359) - SUM($L$6:L359))</f>
        <v/>
      </c>
      <c r="K360" s="39" t="str">
        <f aca="false">IF($A360="","",MIN($J360,IF(OR($F360="Confirmed bottom",$F360="Major bottom"),Controls!$C$13,IF($F360="RADAR bottom",IF(Controls!$C$16="Yes",Controls!$C$14,0),IF($F360="Weekly boost",Controls!$C$15,0)))))</f>
        <v/>
      </c>
      <c r="L360" s="38"/>
      <c r="M360" s="39" t="str">
        <f aca="false">IF($A360="","",MAX(0,$G360)+MAX(0,$L360))</f>
        <v/>
      </c>
      <c r="N360" s="38"/>
      <c r="O360" s="40"/>
      <c r="P360" s="39" t="str">
        <f aca="false">IF($A360="","",$N360*Controls!$C$21)</f>
        <v/>
      </c>
      <c r="Q360" s="39" t="str">
        <f aca="false">IF($A360="","",$N360*Controls!$C$22)</f>
        <v/>
      </c>
      <c r="R360" s="39" t="str">
        <f aca="false">IF($A360="","",$N360*Controls!$C$23)</f>
        <v/>
      </c>
      <c r="S360" s="38"/>
      <c r="T360" s="38"/>
      <c r="U360" s="38"/>
      <c r="V360" s="39" t="str">
        <f aca="false">IF($A360="","",$J360-$L360+$T360)</f>
        <v/>
      </c>
      <c r="W360" s="41" t="str">
        <f aca="false">IF($A360="","",IF(ABS($G360-($H360+$I360))&lt;0.01,"OK","Check"))</f>
        <v/>
      </c>
      <c r="X360" s="42"/>
      <c r="Y360" s="11" t="str">
        <f aca="false">IF($A360="","",IF($L360&gt;$K360,1,0))</f>
        <v/>
      </c>
      <c r="Z360" s="11" t="str">
        <f aca="false">IF($A360="","",IF($N360&gt;0,IF(ABS($N360-($S360+$T360+$U360))&gt;0.01,1,0),0))</f>
        <v/>
      </c>
      <c r="AA360" s="11" t="str">
        <f aca="false">IF($A360="","",IF($W360&lt;&gt;"OK",1,0))</f>
        <v/>
      </c>
      <c r="AB360" s="11" t="str">
        <f aca="false">IF($A360="","",IF($V360&lt;0,1,0))</f>
        <v/>
      </c>
      <c r="AC360" s="43" t="str">
        <f aca="false">IF($A360="","",MAX(0,$AC359 + N($O360)))</f>
        <v/>
      </c>
      <c r="AD360" s="44" t="str">
        <f aca="false">IF($A360="","",MAX(0,$AD359 + IF(N($O360)&gt;0,$M360,0) - IF(N($O360)&lt;0,MIN($AD359 + IF(N($O360)&gt;0,$M360,0),(-N($O360))*IF(($AC359+MAX(N($O360),0))&gt;0,($AD359 + IF(N($O360)&gt;0,$M360,0))/($AC359+MAX(N($O360),0)),0)),0)))</f>
        <v/>
      </c>
      <c r="AE360" s="45" t="str">
        <f aca="false">IF($A360="","",IF($AC360&gt;0,$AD360/$AC360,""))</f>
        <v/>
      </c>
    </row>
    <row r="361" customFormat="false" ht="15" hidden="false" customHeight="true" outlineLevel="0" collapsed="false">
      <c r="A361" s="46"/>
      <c r="B361" s="47"/>
      <c r="C361" s="47"/>
      <c r="D361" s="47"/>
      <c r="E361" s="47"/>
      <c r="F361" s="47"/>
      <c r="G361" s="48"/>
      <c r="H361" s="48"/>
      <c r="I361" s="48"/>
      <c r="J361" s="49" t="str">
        <f aca="false">IF($A361="","",Controls!$C$12 + SUMIFS('Capital Ledger'!$C$6:$C$405,'Capital Ledger'!$A$6:$A$405,"&lt;="&amp;$A361) + SUM($T$6:T360) - SUM($L$6:L360))</f>
        <v/>
      </c>
      <c r="K361" s="49" t="str">
        <f aca="false">IF($A361="","",MIN($J361,IF(OR($F361="Confirmed bottom",$F361="Major bottom"),Controls!$C$13,IF($F361="RADAR bottom",IF(Controls!$C$16="Yes",Controls!$C$14,0),IF($F361="Weekly boost",Controls!$C$15,0)))))</f>
        <v/>
      </c>
      <c r="L361" s="48"/>
      <c r="M361" s="49" t="str">
        <f aca="false">IF($A361="","",MAX(0,$G361)+MAX(0,$L361))</f>
        <v/>
      </c>
      <c r="N361" s="48"/>
      <c r="O361" s="50"/>
      <c r="P361" s="49" t="str">
        <f aca="false">IF($A361="","",$N361*Controls!$C$21)</f>
        <v/>
      </c>
      <c r="Q361" s="49" t="str">
        <f aca="false">IF($A361="","",$N361*Controls!$C$22)</f>
        <v/>
      </c>
      <c r="R361" s="49" t="str">
        <f aca="false">IF($A361="","",$N361*Controls!$C$23)</f>
        <v/>
      </c>
      <c r="S361" s="48"/>
      <c r="T361" s="48"/>
      <c r="U361" s="48"/>
      <c r="V361" s="49" t="str">
        <f aca="false">IF($A361="","",$J361-$L361+$T361)</f>
        <v/>
      </c>
      <c r="W361" s="51" t="str">
        <f aca="false">IF($A361="","",IF(ABS($G361-($H361+$I361))&lt;0.01,"OK","Check"))</f>
        <v/>
      </c>
      <c r="X361" s="52"/>
      <c r="Y361" s="11" t="str">
        <f aca="false">IF($A361="","",IF($L361&gt;$K361,1,0))</f>
        <v/>
      </c>
      <c r="Z361" s="11" t="str">
        <f aca="false">IF($A361="","",IF($N361&gt;0,IF(ABS($N361-($S361+$T361+$U361))&gt;0.01,1,0),0))</f>
        <v/>
      </c>
      <c r="AA361" s="11" t="str">
        <f aca="false">IF($A361="","",IF($W361&lt;&gt;"OK",1,0))</f>
        <v/>
      </c>
      <c r="AB361" s="11" t="str">
        <f aca="false">IF($A361="","",IF($V361&lt;0,1,0))</f>
        <v/>
      </c>
      <c r="AC361" s="43" t="str">
        <f aca="false">IF($A361="","",MAX(0,$AC360 + N($O361)))</f>
        <v/>
      </c>
      <c r="AD361" s="44" t="str">
        <f aca="false">IF($A361="","",MAX(0,$AD360 + IF(N($O361)&gt;0,$M361,0) - IF(N($O361)&lt;0,MIN($AD360 + IF(N($O361)&gt;0,$M361,0),(-N($O361))*IF(($AC360+MAX(N($O361),0))&gt;0,($AD360 + IF(N($O361)&gt;0,$M361,0))/($AC360+MAX(N($O361),0)),0)),0)))</f>
        <v/>
      </c>
      <c r="AE361" s="45" t="str">
        <f aca="false">IF($A361="","",IF($AC361&gt;0,$AD361/$AC361,""))</f>
        <v/>
      </c>
    </row>
    <row r="362" customFormat="false" ht="15" hidden="false" customHeight="true" outlineLevel="0" collapsed="false">
      <c r="A362" s="36"/>
      <c r="B362" s="37"/>
      <c r="C362" s="37"/>
      <c r="D362" s="37"/>
      <c r="E362" s="37"/>
      <c r="F362" s="37"/>
      <c r="G362" s="38"/>
      <c r="H362" s="38"/>
      <c r="I362" s="38"/>
      <c r="J362" s="39" t="str">
        <f aca="false">IF($A362="","",Controls!$C$12 + SUMIFS('Capital Ledger'!$C$6:$C$405,'Capital Ledger'!$A$6:$A$405,"&lt;="&amp;$A362) + SUM($T$6:T361) - SUM($L$6:L361))</f>
        <v/>
      </c>
      <c r="K362" s="39" t="str">
        <f aca="false">IF($A362="","",MIN($J362,IF(OR($F362="Confirmed bottom",$F362="Major bottom"),Controls!$C$13,IF($F362="RADAR bottom",IF(Controls!$C$16="Yes",Controls!$C$14,0),IF($F362="Weekly boost",Controls!$C$15,0)))))</f>
        <v/>
      </c>
      <c r="L362" s="38"/>
      <c r="M362" s="39" t="str">
        <f aca="false">IF($A362="","",MAX(0,$G362)+MAX(0,$L362))</f>
        <v/>
      </c>
      <c r="N362" s="38"/>
      <c r="O362" s="40"/>
      <c r="P362" s="39" t="str">
        <f aca="false">IF($A362="","",$N362*Controls!$C$21)</f>
        <v/>
      </c>
      <c r="Q362" s="39" t="str">
        <f aca="false">IF($A362="","",$N362*Controls!$C$22)</f>
        <v/>
      </c>
      <c r="R362" s="39" t="str">
        <f aca="false">IF($A362="","",$N362*Controls!$C$23)</f>
        <v/>
      </c>
      <c r="S362" s="38"/>
      <c r="T362" s="38"/>
      <c r="U362" s="38"/>
      <c r="V362" s="39" t="str">
        <f aca="false">IF($A362="","",$J362-$L362+$T362)</f>
        <v/>
      </c>
      <c r="W362" s="41" t="str">
        <f aca="false">IF($A362="","",IF(ABS($G362-($H362+$I362))&lt;0.01,"OK","Check"))</f>
        <v/>
      </c>
      <c r="X362" s="42"/>
      <c r="Y362" s="11" t="str">
        <f aca="false">IF($A362="","",IF($L362&gt;$K362,1,0))</f>
        <v/>
      </c>
      <c r="Z362" s="11" t="str">
        <f aca="false">IF($A362="","",IF($N362&gt;0,IF(ABS($N362-($S362+$T362+$U362))&gt;0.01,1,0),0))</f>
        <v/>
      </c>
      <c r="AA362" s="11" t="str">
        <f aca="false">IF($A362="","",IF($W362&lt;&gt;"OK",1,0))</f>
        <v/>
      </c>
      <c r="AB362" s="11" t="str">
        <f aca="false">IF($A362="","",IF($V362&lt;0,1,0))</f>
        <v/>
      </c>
      <c r="AC362" s="43" t="str">
        <f aca="false">IF($A362="","",MAX(0,$AC361 + N($O362)))</f>
        <v/>
      </c>
      <c r="AD362" s="44" t="str">
        <f aca="false">IF($A362="","",MAX(0,$AD361 + IF(N($O362)&gt;0,$M362,0) - IF(N($O362)&lt;0,MIN($AD361 + IF(N($O362)&gt;0,$M362,0),(-N($O362))*IF(($AC361+MAX(N($O362),0))&gt;0,($AD361 + IF(N($O362)&gt;0,$M362,0))/($AC361+MAX(N($O362),0)),0)),0)))</f>
        <v/>
      </c>
      <c r="AE362" s="45" t="str">
        <f aca="false">IF($A362="","",IF($AC362&gt;0,$AD362/$AC362,""))</f>
        <v/>
      </c>
    </row>
    <row r="363" customFormat="false" ht="15" hidden="false" customHeight="true" outlineLevel="0" collapsed="false">
      <c r="A363" s="46"/>
      <c r="B363" s="47"/>
      <c r="C363" s="47"/>
      <c r="D363" s="47"/>
      <c r="E363" s="47"/>
      <c r="F363" s="47"/>
      <c r="G363" s="48"/>
      <c r="H363" s="48"/>
      <c r="I363" s="48"/>
      <c r="J363" s="49" t="str">
        <f aca="false">IF($A363="","",Controls!$C$12 + SUMIFS('Capital Ledger'!$C$6:$C$405,'Capital Ledger'!$A$6:$A$405,"&lt;="&amp;$A363) + SUM($T$6:T362) - SUM($L$6:L362))</f>
        <v/>
      </c>
      <c r="K363" s="49" t="str">
        <f aca="false">IF($A363="","",MIN($J363,IF(OR($F363="Confirmed bottom",$F363="Major bottom"),Controls!$C$13,IF($F363="RADAR bottom",IF(Controls!$C$16="Yes",Controls!$C$14,0),IF($F363="Weekly boost",Controls!$C$15,0)))))</f>
        <v/>
      </c>
      <c r="L363" s="48"/>
      <c r="M363" s="49" t="str">
        <f aca="false">IF($A363="","",MAX(0,$G363)+MAX(0,$L363))</f>
        <v/>
      </c>
      <c r="N363" s="48"/>
      <c r="O363" s="50"/>
      <c r="P363" s="49" t="str">
        <f aca="false">IF($A363="","",$N363*Controls!$C$21)</f>
        <v/>
      </c>
      <c r="Q363" s="49" t="str">
        <f aca="false">IF($A363="","",$N363*Controls!$C$22)</f>
        <v/>
      </c>
      <c r="R363" s="49" t="str">
        <f aca="false">IF($A363="","",$N363*Controls!$C$23)</f>
        <v/>
      </c>
      <c r="S363" s="48"/>
      <c r="T363" s="48"/>
      <c r="U363" s="48"/>
      <c r="V363" s="49" t="str">
        <f aca="false">IF($A363="","",$J363-$L363+$T363)</f>
        <v/>
      </c>
      <c r="W363" s="51" t="str">
        <f aca="false">IF($A363="","",IF(ABS($G363-($H363+$I363))&lt;0.01,"OK","Check"))</f>
        <v/>
      </c>
      <c r="X363" s="52"/>
      <c r="Y363" s="11" t="str">
        <f aca="false">IF($A363="","",IF($L363&gt;$K363,1,0))</f>
        <v/>
      </c>
      <c r="Z363" s="11" t="str">
        <f aca="false">IF($A363="","",IF($N363&gt;0,IF(ABS($N363-($S363+$T363+$U363))&gt;0.01,1,0),0))</f>
        <v/>
      </c>
      <c r="AA363" s="11" t="str">
        <f aca="false">IF($A363="","",IF($W363&lt;&gt;"OK",1,0))</f>
        <v/>
      </c>
      <c r="AB363" s="11" t="str">
        <f aca="false">IF($A363="","",IF($V363&lt;0,1,0))</f>
        <v/>
      </c>
      <c r="AC363" s="43" t="str">
        <f aca="false">IF($A363="","",MAX(0,$AC362 + N($O363)))</f>
        <v/>
      </c>
      <c r="AD363" s="44" t="str">
        <f aca="false">IF($A363="","",MAX(0,$AD362 + IF(N($O363)&gt;0,$M363,0) - IF(N($O363)&lt;0,MIN($AD362 + IF(N($O363)&gt;0,$M363,0),(-N($O363))*IF(($AC362+MAX(N($O363),0))&gt;0,($AD362 + IF(N($O363)&gt;0,$M363,0))/($AC362+MAX(N($O363),0)),0)),0)))</f>
        <v/>
      </c>
      <c r="AE363" s="45" t="str">
        <f aca="false">IF($A363="","",IF($AC363&gt;0,$AD363/$AC363,""))</f>
        <v/>
      </c>
    </row>
    <row r="364" customFormat="false" ht="15" hidden="false" customHeight="true" outlineLevel="0" collapsed="false">
      <c r="A364" s="36"/>
      <c r="B364" s="37"/>
      <c r="C364" s="37"/>
      <c r="D364" s="37"/>
      <c r="E364" s="37"/>
      <c r="F364" s="37"/>
      <c r="G364" s="38"/>
      <c r="H364" s="38"/>
      <c r="I364" s="38"/>
      <c r="J364" s="39" t="str">
        <f aca="false">IF($A364="","",Controls!$C$12 + SUMIFS('Capital Ledger'!$C$6:$C$405,'Capital Ledger'!$A$6:$A$405,"&lt;="&amp;$A364) + SUM($T$6:T363) - SUM($L$6:L363))</f>
        <v/>
      </c>
      <c r="K364" s="39" t="str">
        <f aca="false">IF($A364="","",MIN($J364,IF(OR($F364="Confirmed bottom",$F364="Major bottom"),Controls!$C$13,IF($F364="RADAR bottom",IF(Controls!$C$16="Yes",Controls!$C$14,0),IF($F364="Weekly boost",Controls!$C$15,0)))))</f>
        <v/>
      </c>
      <c r="L364" s="38"/>
      <c r="M364" s="39" t="str">
        <f aca="false">IF($A364="","",MAX(0,$G364)+MAX(0,$L364))</f>
        <v/>
      </c>
      <c r="N364" s="38"/>
      <c r="O364" s="40"/>
      <c r="P364" s="39" t="str">
        <f aca="false">IF($A364="","",$N364*Controls!$C$21)</f>
        <v/>
      </c>
      <c r="Q364" s="39" t="str">
        <f aca="false">IF($A364="","",$N364*Controls!$C$22)</f>
        <v/>
      </c>
      <c r="R364" s="39" t="str">
        <f aca="false">IF($A364="","",$N364*Controls!$C$23)</f>
        <v/>
      </c>
      <c r="S364" s="38"/>
      <c r="T364" s="38"/>
      <c r="U364" s="38"/>
      <c r="V364" s="39" t="str">
        <f aca="false">IF($A364="","",$J364-$L364+$T364)</f>
        <v/>
      </c>
      <c r="W364" s="41" t="str">
        <f aca="false">IF($A364="","",IF(ABS($G364-($H364+$I364))&lt;0.01,"OK","Check"))</f>
        <v/>
      </c>
      <c r="X364" s="42"/>
      <c r="Y364" s="11" t="str">
        <f aca="false">IF($A364="","",IF($L364&gt;$K364,1,0))</f>
        <v/>
      </c>
      <c r="Z364" s="11" t="str">
        <f aca="false">IF($A364="","",IF($N364&gt;0,IF(ABS($N364-($S364+$T364+$U364))&gt;0.01,1,0),0))</f>
        <v/>
      </c>
      <c r="AA364" s="11" t="str">
        <f aca="false">IF($A364="","",IF($W364&lt;&gt;"OK",1,0))</f>
        <v/>
      </c>
      <c r="AB364" s="11" t="str">
        <f aca="false">IF($A364="","",IF($V364&lt;0,1,0))</f>
        <v/>
      </c>
      <c r="AC364" s="43" t="str">
        <f aca="false">IF($A364="","",MAX(0,$AC363 + N($O364)))</f>
        <v/>
      </c>
      <c r="AD364" s="44" t="str">
        <f aca="false">IF($A364="","",MAX(0,$AD363 + IF(N($O364)&gt;0,$M364,0) - IF(N($O364)&lt;0,MIN($AD363 + IF(N($O364)&gt;0,$M364,0),(-N($O364))*IF(($AC363+MAX(N($O364),0))&gt;0,($AD363 + IF(N($O364)&gt;0,$M364,0))/($AC363+MAX(N($O364),0)),0)),0)))</f>
        <v/>
      </c>
      <c r="AE364" s="45" t="str">
        <f aca="false">IF($A364="","",IF($AC364&gt;0,$AD364/$AC364,""))</f>
        <v/>
      </c>
    </row>
    <row r="365" customFormat="false" ht="15" hidden="false" customHeight="true" outlineLevel="0" collapsed="false">
      <c r="A365" s="46"/>
      <c r="B365" s="47"/>
      <c r="C365" s="47"/>
      <c r="D365" s="47"/>
      <c r="E365" s="47"/>
      <c r="F365" s="47"/>
      <c r="G365" s="48"/>
      <c r="H365" s="48"/>
      <c r="I365" s="48"/>
      <c r="J365" s="49" t="str">
        <f aca="false">IF($A365="","",Controls!$C$12 + SUMIFS('Capital Ledger'!$C$6:$C$405,'Capital Ledger'!$A$6:$A$405,"&lt;="&amp;$A365) + SUM($T$6:T364) - SUM($L$6:L364))</f>
        <v/>
      </c>
      <c r="K365" s="49" t="str">
        <f aca="false">IF($A365="","",MIN($J365,IF(OR($F365="Confirmed bottom",$F365="Major bottom"),Controls!$C$13,IF($F365="RADAR bottom",IF(Controls!$C$16="Yes",Controls!$C$14,0),IF($F365="Weekly boost",Controls!$C$15,0)))))</f>
        <v/>
      </c>
      <c r="L365" s="48"/>
      <c r="M365" s="49" t="str">
        <f aca="false">IF($A365="","",MAX(0,$G365)+MAX(0,$L365))</f>
        <v/>
      </c>
      <c r="N365" s="48"/>
      <c r="O365" s="50"/>
      <c r="P365" s="49" t="str">
        <f aca="false">IF($A365="","",$N365*Controls!$C$21)</f>
        <v/>
      </c>
      <c r="Q365" s="49" t="str">
        <f aca="false">IF($A365="","",$N365*Controls!$C$22)</f>
        <v/>
      </c>
      <c r="R365" s="49" t="str">
        <f aca="false">IF($A365="","",$N365*Controls!$C$23)</f>
        <v/>
      </c>
      <c r="S365" s="48"/>
      <c r="T365" s="48"/>
      <c r="U365" s="48"/>
      <c r="V365" s="49" t="str">
        <f aca="false">IF($A365="","",$J365-$L365+$T365)</f>
        <v/>
      </c>
      <c r="W365" s="51" t="str">
        <f aca="false">IF($A365="","",IF(ABS($G365-($H365+$I365))&lt;0.01,"OK","Check"))</f>
        <v/>
      </c>
      <c r="X365" s="52"/>
      <c r="Y365" s="11" t="str">
        <f aca="false">IF($A365="","",IF($L365&gt;$K365,1,0))</f>
        <v/>
      </c>
      <c r="Z365" s="11" t="str">
        <f aca="false">IF($A365="","",IF($N365&gt;0,IF(ABS($N365-($S365+$T365+$U365))&gt;0.01,1,0),0))</f>
        <v/>
      </c>
      <c r="AA365" s="11" t="str">
        <f aca="false">IF($A365="","",IF($W365&lt;&gt;"OK",1,0))</f>
        <v/>
      </c>
      <c r="AB365" s="11" t="str">
        <f aca="false">IF($A365="","",IF($V365&lt;0,1,0))</f>
        <v/>
      </c>
      <c r="AC365" s="43" t="str">
        <f aca="false">IF($A365="","",MAX(0,$AC364 + N($O365)))</f>
        <v/>
      </c>
      <c r="AD365" s="44" t="str">
        <f aca="false">IF($A365="","",MAX(0,$AD364 + IF(N($O365)&gt;0,$M365,0) - IF(N($O365)&lt;0,MIN($AD364 + IF(N($O365)&gt;0,$M365,0),(-N($O365))*IF(($AC364+MAX(N($O365),0))&gt;0,($AD364 + IF(N($O365)&gt;0,$M365,0))/($AC364+MAX(N($O365),0)),0)),0)))</f>
        <v/>
      </c>
      <c r="AE365" s="45" t="str">
        <f aca="false">IF($A365="","",IF($AC365&gt;0,$AD365/$AC365,""))</f>
        <v/>
      </c>
    </row>
    <row r="366" customFormat="false" ht="15" hidden="false" customHeight="true" outlineLevel="0" collapsed="false">
      <c r="A366" s="36"/>
      <c r="B366" s="37"/>
      <c r="C366" s="37"/>
      <c r="D366" s="37"/>
      <c r="E366" s="37"/>
      <c r="F366" s="37"/>
      <c r="G366" s="38"/>
      <c r="H366" s="38"/>
      <c r="I366" s="38"/>
      <c r="J366" s="39" t="str">
        <f aca="false">IF($A366="","",Controls!$C$12 + SUMIFS('Capital Ledger'!$C$6:$C$405,'Capital Ledger'!$A$6:$A$405,"&lt;="&amp;$A366) + SUM($T$6:T365) - SUM($L$6:L365))</f>
        <v/>
      </c>
      <c r="K366" s="39" t="str">
        <f aca="false">IF($A366="","",MIN($J366,IF(OR($F366="Confirmed bottom",$F366="Major bottom"),Controls!$C$13,IF($F366="RADAR bottom",IF(Controls!$C$16="Yes",Controls!$C$14,0),IF($F366="Weekly boost",Controls!$C$15,0)))))</f>
        <v/>
      </c>
      <c r="L366" s="38"/>
      <c r="M366" s="39" t="str">
        <f aca="false">IF($A366="","",MAX(0,$G366)+MAX(0,$L366))</f>
        <v/>
      </c>
      <c r="N366" s="38"/>
      <c r="O366" s="40"/>
      <c r="P366" s="39" t="str">
        <f aca="false">IF($A366="","",$N366*Controls!$C$21)</f>
        <v/>
      </c>
      <c r="Q366" s="39" t="str">
        <f aca="false">IF($A366="","",$N366*Controls!$C$22)</f>
        <v/>
      </c>
      <c r="R366" s="39" t="str">
        <f aca="false">IF($A366="","",$N366*Controls!$C$23)</f>
        <v/>
      </c>
      <c r="S366" s="38"/>
      <c r="T366" s="38"/>
      <c r="U366" s="38"/>
      <c r="V366" s="39" t="str">
        <f aca="false">IF($A366="","",$J366-$L366+$T366)</f>
        <v/>
      </c>
      <c r="W366" s="41" t="str">
        <f aca="false">IF($A366="","",IF(ABS($G366-($H366+$I366))&lt;0.01,"OK","Check"))</f>
        <v/>
      </c>
      <c r="X366" s="42"/>
      <c r="Y366" s="11" t="str">
        <f aca="false">IF($A366="","",IF($L366&gt;$K366,1,0))</f>
        <v/>
      </c>
      <c r="Z366" s="11" t="str">
        <f aca="false">IF($A366="","",IF($N366&gt;0,IF(ABS($N366-($S366+$T366+$U366))&gt;0.01,1,0),0))</f>
        <v/>
      </c>
      <c r="AA366" s="11" t="str">
        <f aca="false">IF($A366="","",IF($W366&lt;&gt;"OK",1,0))</f>
        <v/>
      </c>
      <c r="AB366" s="11" t="str">
        <f aca="false">IF($A366="","",IF($V366&lt;0,1,0))</f>
        <v/>
      </c>
      <c r="AC366" s="43" t="str">
        <f aca="false">IF($A366="","",MAX(0,$AC365 + N($O366)))</f>
        <v/>
      </c>
      <c r="AD366" s="44" t="str">
        <f aca="false">IF($A366="","",MAX(0,$AD365 + IF(N($O366)&gt;0,$M366,0) - IF(N($O366)&lt;0,MIN($AD365 + IF(N($O366)&gt;0,$M366,0),(-N($O366))*IF(($AC365+MAX(N($O366),0))&gt;0,($AD365 + IF(N($O366)&gt;0,$M366,0))/($AC365+MAX(N($O366),0)),0)),0)))</f>
        <v/>
      </c>
      <c r="AE366" s="45" t="str">
        <f aca="false">IF($A366="","",IF($AC366&gt;0,$AD366/$AC366,""))</f>
        <v/>
      </c>
    </row>
    <row r="367" customFormat="false" ht="15" hidden="false" customHeight="true" outlineLevel="0" collapsed="false">
      <c r="A367" s="46"/>
      <c r="B367" s="47"/>
      <c r="C367" s="47"/>
      <c r="D367" s="47"/>
      <c r="E367" s="47"/>
      <c r="F367" s="47"/>
      <c r="G367" s="48"/>
      <c r="H367" s="48"/>
      <c r="I367" s="48"/>
      <c r="J367" s="49" t="str">
        <f aca="false">IF($A367="","",Controls!$C$12 + SUMIFS('Capital Ledger'!$C$6:$C$405,'Capital Ledger'!$A$6:$A$405,"&lt;="&amp;$A367) + SUM($T$6:T366) - SUM($L$6:L366))</f>
        <v/>
      </c>
      <c r="K367" s="49" t="str">
        <f aca="false">IF($A367="","",MIN($J367,IF(OR($F367="Confirmed bottom",$F367="Major bottom"),Controls!$C$13,IF($F367="RADAR bottom",IF(Controls!$C$16="Yes",Controls!$C$14,0),IF($F367="Weekly boost",Controls!$C$15,0)))))</f>
        <v/>
      </c>
      <c r="L367" s="48"/>
      <c r="M367" s="49" t="str">
        <f aca="false">IF($A367="","",MAX(0,$G367)+MAX(0,$L367))</f>
        <v/>
      </c>
      <c r="N367" s="48"/>
      <c r="O367" s="50"/>
      <c r="P367" s="49" t="str">
        <f aca="false">IF($A367="","",$N367*Controls!$C$21)</f>
        <v/>
      </c>
      <c r="Q367" s="49" t="str">
        <f aca="false">IF($A367="","",$N367*Controls!$C$22)</f>
        <v/>
      </c>
      <c r="R367" s="49" t="str">
        <f aca="false">IF($A367="","",$N367*Controls!$C$23)</f>
        <v/>
      </c>
      <c r="S367" s="48"/>
      <c r="T367" s="48"/>
      <c r="U367" s="48"/>
      <c r="V367" s="49" t="str">
        <f aca="false">IF($A367="","",$J367-$L367+$T367)</f>
        <v/>
      </c>
      <c r="W367" s="51" t="str">
        <f aca="false">IF($A367="","",IF(ABS($G367-($H367+$I367))&lt;0.01,"OK","Check"))</f>
        <v/>
      </c>
      <c r="X367" s="52"/>
      <c r="Y367" s="11" t="str">
        <f aca="false">IF($A367="","",IF($L367&gt;$K367,1,0))</f>
        <v/>
      </c>
      <c r="Z367" s="11" t="str">
        <f aca="false">IF($A367="","",IF($N367&gt;0,IF(ABS($N367-($S367+$T367+$U367))&gt;0.01,1,0),0))</f>
        <v/>
      </c>
      <c r="AA367" s="11" t="str">
        <f aca="false">IF($A367="","",IF($W367&lt;&gt;"OK",1,0))</f>
        <v/>
      </c>
      <c r="AB367" s="11" t="str">
        <f aca="false">IF($A367="","",IF($V367&lt;0,1,0))</f>
        <v/>
      </c>
      <c r="AC367" s="43" t="str">
        <f aca="false">IF($A367="","",MAX(0,$AC366 + N($O367)))</f>
        <v/>
      </c>
      <c r="AD367" s="44" t="str">
        <f aca="false">IF($A367="","",MAX(0,$AD366 + IF(N($O367)&gt;0,$M367,0) - IF(N($O367)&lt;0,MIN($AD366 + IF(N($O367)&gt;0,$M367,0),(-N($O367))*IF(($AC366+MAX(N($O367),0))&gt;0,($AD366 + IF(N($O367)&gt;0,$M367,0))/($AC366+MAX(N($O367),0)),0)),0)))</f>
        <v/>
      </c>
      <c r="AE367" s="45" t="str">
        <f aca="false">IF($A367="","",IF($AC367&gt;0,$AD367/$AC367,""))</f>
        <v/>
      </c>
    </row>
    <row r="368" customFormat="false" ht="15" hidden="false" customHeight="true" outlineLevel="0" collapsed="false">
      <c r="A368" s="36"/>
      <c r="B368" s="37"/>
      <c r="C368" s="37"/>
      <c r="D368" s="37"/>
      <c r="E368" s="37"/>
      <c r="F368" s="37"/>
      <c r="G368" s="38"/>
      <c r="H368" s="38"/>
      <c r="I368" s="38"/>
      <c r="J368" s="39" t="str">
        <f aca="false">IF($A368="","",Controls!$C$12 + SUMIFS('Capital Ledger'!$C$6:$C$405,'Capital Ledger'!$A$6:$A$405,"&lt;="&amp;$A368) + SUM($T$6:T367) - SUM($L$6:L367))</f>
        <v/>
      </c>
      <c r="K368" s="39" t="str">
        <f aca="false">IF($A368="","",MIN($J368,IF(OR($F368="Confirmed bottom",$F368="Major bottom"),Controls!$C$13,IF($F368="RADAR bottom",IF(Controls!$C$16="Yes",Controls!$C$14,0),IF($F368="Weekly boost",Controls!$C$15,0)))))</f>
        <v/>
      </c>
      <c r="L368" s="38"/>
      <c r="M368" s="39" t="str">
        <f aca="false">IF($A368="","",MAX(0,$G368)+MAX(0,$L368))</f>
        <v/>
      </c>
      <c r="N368" s="38"/>
      <c r="O368" s="40"/>
      <c r="P368" s="39" t="str">
        <f aca="false">IF($A368="","",$N368*Controls!$C$21)</f>
        <v/>
      </c>
      <c r="Q368" s="39" t="str">
        <f aca="false">IF($A368="","",$N368*Controls!$C$22)</f>
        <v/>
      </c>
      <c r="R368" s="39" t="str">
        <f aca="false">IF($A368="","",$N368*Controls!$C$23)</f>
        <v/>
      </c>
      <c r="S368" s="38"/>
      <c r="T368" s="38"/>
      <c r="U368" s="38"/>
      <c r="V368" s="39" t="str">
        <f aca="false">IF($A368="","",$J368-$L368+$T368)</f>
        <v/>
      </c>
      <c r="W368" s="41" t="str">
        <f aca="false">IF($A368="","",IF(ABS($G368-($H368+$I368))&lt;0.01,"OK","Check"))</f>
        <v/>
      </c>
      <c r="X368" s="42"/>
      <c r="Y368" s="11" t="str">
        <f aca="false">IF($A368="","",IF($L368&gt;$K368,1,0))</f>
        <v/>
      </c>
      <c r="Z368" s="11" t="str">
        <f aca="false">IF($A368="","",IF($N368&gt;0,IF(ABS($N368-($S368+$T368+$U368))&gt;0.01,1,0),0))</f>
        <v/>
      </c>
      <c r="AA368" s="11" t="str">
        <f aca="false">IF($A368="","",IF($W368&lt;&gt;"OK",1,0))</f>
        <v/>
      </c>
      <c r="AB368" s="11" t="str">
        <f aca="false">IF($A368="","",IF($V368&lt;0,1,0))</f>
        <v/>
      </c>
      <c r="AC368" s="43" t="str">
        <f aca="false">IF($A368="","",MAX(0,$AC367 + N($O368)))</f>
        <v/>
      </c>
      <c r="AD368" s="44" t="str">
        <f aca="false">IF($A368="","",MAX(0,$AD367 + IF(N($O368)&gt;0,$M368,0) - IF(N($O368)&lt;0,MIN($AD367 + IF(N($O368)&gt;0,$M368,0),(-N($O368))*IF(($AC367+MAX(N($O368),0))&gt;0,($AD367 + IF(N($O368)&gt;0,$M368,0))/($AC367+MAX(N($O368),0)),0)),0)))</f>
        <v/>
      </c>
      <c r="AE368" s="45" t="str">
        <f aca="false">IF($A368="","",IF($AC368&gt;0,$AD368/$AC368,""))</f>
        <v/>
      </c>
    </row>
    <row r="369" customFormat="false" ht="15" hidden="false" customHeight="true" outlineLevel="0" collapsed="false">
      <c r="A369" s="46"/>
      <c r="B369" s="47"/>
      <c r="C369" s="47"/>
      <c r="D369" s="47"/>
      <c r="E369" s="47"/>
      <c r="F369" s="47"/>
      <c r="G369" s="48"/>
      <c r="H369" s="48"/>
      <c r="I369" s="48"/>
      <c r="J369" s="49" t="str">
        <f aca="false">IF($A369="","",Controls!$C$12 + SUMIFS('Capital Ledger'!$C$6:$C$405,'Capital Ledger'!$A$6:$A$405,"&lt;="&amp;$A369) + SUM($T$6:T368) - SUM($L$6:L368))</f>
        <v/>
      </c>
      <c r="K369" s="49" t="str">
        <f aca="false">IF($A369="","",MIN($J369,IF(OR($F369="Confirmed bottom",$F369="Major bottom"),Controls!$C$13,IF($F369="RADAR bottom",IF(Controls!$C$16="Yes",Controls!$C$14,0),IF($F369="Weekly boost",Controls!$C$15,0)))))</f>
        <v/>
      </c>
      <c r="L369" s="48"/>
      <c r="M369" s="49" t="str">
        <f aca="false">IF($A369="","",MAX(0,$G369)+MAX(0,$L369))</f>
        <v/>
      </c>
      <c r="N369" s="48"/>
      <c r="O369" s="50"/>
      <c r="P369" s="49" t="str">
        <f aca="false">IF($A369="","",$N369*Controls!$C$21)</f>
        <v/>
      </c>
      <c r="Q369" s="49" t="str">
        <f aca="false">IF($A369="","",$N369*Controls!$C$22)</f>
        <v/>
      </c>
      <c r="R369" s="49" t="str">
        <f aca="false">IF($A369="","",$N369*Controls!$C$23)</f>
        <v/>
      </c>
      <c r="S369" s="48"/>
      <c r="T369" s="48"/>
      <c r="U369" s="48"/>
      <c r="V369" s="49" t="str">
        <f aca="false">IF($A369="","",$J369-$L369+$T369)</f>
        <v/>
      </c>
      <c r="W369" s="51" t="str">
        <f aca="false">IF($A369="","",IF(ABS($G369-($H369+$I369))&lt;0.01,"OK","Check"))</f>
        <v/>
      </c>
      <c r="X369" s="52"/>
      <c r="Y369" s="11" t="str">
        <f aca="false">IF($A369="","",IF($L369&gt;$K369,1,0))</f>
        <v/>
      </c>
      <c r="Z369" s="11" t="str">
        <f aca="false">IF($A369="","",IF($N369&gt;0,IF(ABS($N369-($S369+$T369+$U369))&gt;0.01,1,0),0))</f>
        <v/>
      </c>
      <c r="AA369" s="11" t="str">
        <f aca="false">IF($A369="","",IF($W369&lt;&gt;"OK",1,0))</f>
        <v/>
      </c>
      <c r="AB369" s="11" t="str">
        <f aca="false">IF($A369="","",IF($V369&lt;0,1,0))</f>
        <v/>
      </c>
      <c r="AC369" s="43" t="str">
        <f aca="false">IF($A369="","",MAX(0,$AC368 + N($O369)))</f>
        <v/>
      </c>
      <c r="AD369" s="44" t="str">
        <f aca="false">IF($A369="","",MAX(0,$AD368 + IF(N($O369)&gt;0,$M369,0) - IF(N($O369)&lt;0,MIN($AD368 + IF(N($O369)&gt;0,$M369,0),(-N($O369))*IF(($AC368+MAX(N($O369),0))&gt;0,($AD368 + IF(N($O369)&gt;0,$M369,0))/($AC368+MAX(N($O369),0)),0)),0)))</f>
        <v/>
      </c>
      <c r="AE369" s="45" t="str">
        <f aca="false">IF($A369="","",IF($AC369&gt;0,$AD369/$AC369,""))</f>
        <v/>
      </c>
    </row>
    <row r="370" customFormat="false" ht="15" hidden="false" customHeight="true" outlineLevel="0" collapsed="false">
      <c r="A370" s="36"/>
      <c r="B370" s="37"/>
      <c r="C370" s="37"/>
      <c r="D370" s="37"/>
      <c r="E370" s="37"/>
      <c r="F370" s="37"/>
      <c r="G370" s="38"/>
      <c r="H370" s="38"/>
      <c r="I370" s="38"/>
      <c r="J370" s="39" t="str">
        <f aca="false">IF($A370="","",Controls!$C$12 + SUMIFS('Capital Ledger'!$C$6:$C$405,'Capital Ledger'!$A$6:$A$405,"&lt;="&amp;$A370) + SUM($T$6:T369) - SUM($L$6:L369))</f>
        <v/>
      </c>
      <c r="K370" s="39" t="str">
        <f aca="false">IF($A370="","",MIN($J370,IF(OR($F370="Confirmed bottom",$F370="Major bottom"),Controls!$C$13,IF($F370="RADAR bottom",IF(Controls!$C$16="Yes",Controls!$C$14,0),IF($F370="Weekly boost",Controls!$C$15,0)))))</f>
        <v/>
      </c>
      <c r="L370" s="38"/>
      <c r="M370" s="39" t="str">
        <f aca="false">IF($A370="","",MAX(0,$G370)+MAX(0,$L370))</f>
        <v/>
      </c>
      <c r="N370" s="38"/>
      <c r="O370" s="40"/>
      <c r="P370" s="39" t="str">
        <f aca="false">IF($A370="","",$N370*Controls!$C$21)</f>
        <v/>
      </c>
      <c r="Q370" s="39" t="str">
        <f aca="false">IF($A370="","",$N370*Controls!$C$22)</f>
        <v/>
      </c>
      <c r="R370" s="39" t="str">
        <f aca="false">IF($A370="","",$N370*Controls!$C$23)</f>
        <v/>
      </c>
      <c r="S370" s="38"/>
      <c r="T370" s="38"/>
      <c r="U370" s="38"/>
      <c r="V370" s="39" t="str">
        <f aca="false">IF($A370="","",$J370-$L370+$T370)</f>
        <v/>
      </c>
      <c r="W370" s="41" t="str">
        <f aca="false">IF($A370="","",IF(ABS($G370-($H370+$I370))&lt;0.01,"OK","Check"))</f>
        <v/>
      </c>
      <c r="X370" s="42"/>
      <c r="Y370" s="11" t="str">
        <f aca="false">IF($A370="","",IF($L370&gt;$K370,1,0))</f>
        <v/>
      </c>
      <c r="Z370" s="11" t="str">
        <f aca="false">IF($A370="","",IF($N370&gt;0,IF(ABS($N370-($S370+$T370+$U370))&gt;0.01,1,0),0))</f>
        <v/>
      </c>
      <c r="AA370" s="11" t="str">
        <f aca="false">IF($A370="","",IF($W370&lt;&gt;"OK",1,0))</f>
        <v/>
      </c>
      <c r="AB370" s="11" t="str">
        <f aca="false">IF($A370="","",IF($V370&lt;0,1,0))</f>
        <v/>
      </c>
      <c r="AC370" s="43" t="str">
        <f aca="false">IF($A370="","",MAX(0,$AC369 + N($O370)))</f>
        <v/>
      </c>
      <c r="AD370" s="44" t="str">
        <f aca="false">IF($A370="","",MAX(0,$AD369 + IF(N($O370)&gt;0,$M370,0) - IF(N($O370)&lt;0,MIN($AD369 + IF(N($O370)&gt;0,$M370,0),(-N($O370))*IF(($AC369+MAX(N($O370),0))&gt;0,($AD369 + IF(N($O370)&gt;0,$M370,0))/($AC369+MAX(N($O370),0)),0)),0)))</f>
        <v/>
      </c>
      <c r="AE370" s="45" t="str">
        <f aca="false">IF($A370="","",IF($AC370&gt;0,$AD370/$AC370,""))</f>
        <v/>
      </c>
    </row>
    <row r="371" customFormat="false" ht="15" hidden="false" customHeight="true" outlineLevel="0" collapsed="false">
      <c r="A371" s="46"/>
      <c r="B371" s="47"/>
      <c r="C371" s="47"/>
      <c r="D371" s="47"/>
      <c r="E371" s="47"/>
      <c r="F371" s="47"/>
      <c r="G371" s="48"/>
      <c r="H371" s="48"/>
      <c r="I371" s="48"/>
      <c r="J371" s="49" t="str">
        <f aca="false">IF($A371="","",Controls!$C$12 + SUMIFS('Capital Ledger'!$C$6:$C$405,'Capital Ledger'!$A$6:$A$405,"&lt;="&amp;$A371) + SUM($T$6:T370) - SUM($L$6:L370))</f>
        <v/>
      </c>
      <c r="K371" s="49" t="str">
        <f aca="false">IF($A371="","",MIN($J371,IF(OR($F371="Confirmed bottom",$F371="Major bottom"),Controls!$C$13,IF($F371="RADAR bottom",IF(Controls!$C$16="Yes",Controls!$C$14,0),IF($F371="Weekly boost",Controls!$C$15,0)))))</f>
        <v/>
      </c>
      <c r="L371" s="48"/>
      <c r="M371" s="49" t="str">
        <f aca="false">IF($A371="","",MAX(0,$G371)+MAX(0,$L371))</f>
        <v/>
      </c>
      <c r="N371" s="48"/>
      <c r="O371" s="50"/>
      <c r="P371" s="49" t="str">
        <f aca="false">IF($A371="","",$N371*Controls!$C$21)</f>
        <v/>
      </c>
      <c r="Q371" s="49" t="str">
        <f aca="false">IF($A371="","",$N371*Controls!$C$22)</f>
        <v/>
      </c>
      <c r="R371" s="49" t="str">
        <f aca="false">IF($A371="","",$N371*Controls!$C$23)</f>
        <v/>
      </c>
      <c r="S371" s="48"/>
      <c r="T371" s="48"/>
      <c r="U371" s="48"/>
      <c r="V371" s="49" t="str">
        <f aca="false">IF($A371="","",$J371-$L371+$T371)</f>
        <v/>
      </c>
      <c r="W371" s="51" t="str">
        <f aca="false">IF($A371="","",IF(ABS($G371-($H371+$I371))&lt;0.01,"OK","Check"))</f>
        <v/>
      </c>
      <c r="X371" s="52"/>
      <c r="Y371" s="11" t="str">
        <f aca="false">IF($A371="","",IF($L371&gt;$K371,1,0))</f>
        <v/>
      </c>
      <c r="Z371" s="11" t="str">
        <f aca="false">IF($A371="","",IF($N371&gt;0,IF(ABS($N371-($S371+$T371+$U371))&gt;0.01,1,0),0))</f>
        <v/>
      </c>
      <c r="AA371" s="11" t="str">
        <f aca="false">IF($A371="","",IF($W371&lt;&gt;"OK",1,0))</f>
        <v/>
      </c>
      <c r="AB371" s="11" t="str">
        <f aca="false">IF($A371="","",IF($V371&lt;0,1,0))</f>
        <v/>
      </c>
      <c r="AC371" s="43" t="str">
        <f aca="false">IF($A371="","",MAX(0,$AC370 + N($O371)))</f>
        <v/>
      </c>
      <c r="AD371" s="44" t="str">
        <f aca="false">IF($A371="","",MAX(0,$AD370 + IF(N($O371)&gt;0,$M371,0) - IF(N($O371)&lt;0,MIN($AD370 + IF(N($O371)&gt;0,$M371,0),(-N($O371))*IF(($AC370+MAX(N($O371),0))&gt;0,($AD370 + IF(N($O371)&gt;0,$M371,0))/($AC370+MAX(N($O371),0)),0)),0)))</f>
        <v/>
      </c>
      <c r="AE371" s="45" t="str">
        <f aca="false">IF($A371="","",IF($AC371&gt;0,$AD371/$AC371,""))</f>
        <v/>
      </c>
    </row>
    <row r="372" customFormat="false" ht="15" hidden="false" customHeight="true" outlineLevel="0" collapsed="false">
      <c r="A372" s="36"/>
      <c r="B372" s="37"/>
      <c r="C372" s="37"/>
      <c r="D372" s="37"/>
      <c r="E372" s="37"/>
      <c r="F372" s="37"/>
      <c r="G372" s="38"/>
      <c r="H372" s="38"/>
      <c r="I372" s="38"/>
      <c r="J372" s="39" t="str">
        <f aca="false">IF($A372="","",Controls!$C$12 + SUMIFS('Capital Ledger'!$C$6:$C$405,'Capital Ledger'!$A$6:$A$405,"&lt;="&amp;$A372) + SUM($T$6:T371) - SUM($L$6:L371))</f>
        <v/>
      </c>
      <c r="K372" s="39" t="str">
        <f aca="false">IF($A372="","",MIN($J372,IF(OR($F372="Confirmed bottom",$F372="Major bottom"),Controls!$C$13,IF($F372="RADAR bottom",IF(Controls!$C$16="Yes",Controls!$C$14,0),IF($F372="Weekly boost",Controls!$C$15,0)))))</f>
        <v/>
      </c>
      <c r="L372" s="38"/>
      <c r="M372" s="39" t="str">
        <f aca="false">IF($A372="","",MAX(0,$G372)+MAX(0,$L372))</f>
        <v/>
      </c>
      <c r="N372" s="38"/>
      <c r="O372" s="40"/>
      <c r="P372" s="39" t="str">
        <f aca="false">IF($A372="","",$N372*Controls!$C$21)</f>
        <v/>
      </c>
      <c r="Q372" s="39" t="str">
        <f aca="false">IF($A372="","",$N372*Controls!$C$22)</f>
        <v/>
      </c>
      <c r="R372" s="39" t="str">
        <f aca="false">IF($A372="","",$N372*Controls!$C$23)</f>
        <v/>
      </c>
      <c r="S372" s="38"/>
      <c r="T372" s="38"/>
      <c r="U372" s="38"/>
      <c r="V372" s="39" t="str">
        <f aca="false">IF($A372="","",$J372-$L372+$T372)</f>
        <v/>
      </c>
      <c r="W372" s="41" t="str">
        <f aca="false">IF($A372="","",IF(ABS($G372-($H372+$I372))&lt;0.01,"OK","Check"))</f>
        <v/>
      </c>
      <c r="X372" s="42"/>
      <c r="Y372" s="11" t="str">
        <f aca="false">IF($A372="","",IF($L372&gt;$K372,1,0))</f>
        <v/>
      </c>
      <c r="Z372" s="11" t="str">
        <f aca="false">IF($A372="","",IF($N372&gt;0,IF(ABS($N372-($S372+$T372+$U372))&gt;0.01,1,0),0))</f>
        <v/>
      </c>
      <c r="AA372" s="11" t="str">
        <f aca="false">IF($A372="","",IF($W372&lt;&gt;"OK",1,0))</f>
        <v/>
      </c>
      <c r="AB372" s="11" t="str">
        <f aca="false">IF($A372="","",IF($V372&lt;0,1,0))</f>
        <v/>
      </c>
      <c r="AC372" s="43" t="str">
        <f aca="false">IF($A372="","",MAX(0,$AC371 + N($O372)))</f>
        <v/>
      </c>
      <c r="AD372" s="44" t="str">
        <f aca="false">IF($A372="","",MAX(0,$AD371 + IF(N($O372)&gt;0,$M372,0) - IF(N($O372)&lt;0,MIN($AD371 + IF(N($O372)&gt;0,$M372,0),(-N($O372))*IF(($AC371+MAX(N($O372),0))&gt;0,($AD371 + IF(N($O372)&gt;0,$M372,0))/($AC371+MAX(N($O372),0)),0)),0)))</f>
        <v/>
      </c>
      <c r="AE372" s="45" t="str">
        <f aca="false">IF($A372="","",IF($AC372&gt;0,$AD372/$AC372,""))</f>
        <v/>
      </c>
    </row>
    <row r="373" customFormat="false" ht="15" hidden="false" customHeight="true" outlineLevel="0" collapsed="false">
      <c r="A373" s="46"/>
      <c r="B373" s="47"/>
      <c r="C373" s="47"/>
      <c r="D373" s="47"/>
      <c r="E373" s="47"/>
      <c r="F373" s="47"/>
      <c r="G373" s="48"/>
      <c r="H373" s="48"/>
      <c r="I373" s="48"/>
      <c r="J373" s="49" t="str">
        <f aca="false">IF($A373="","",Controls!$C$12 + SUMIFS('Capital Ledger'!$C$6:$C$405,'Capital Ledger'!$A$6:$A$405,"&lt;="&amp;$A373) + SUM($T$6:T372) - SUM($L$6:L372))</f>
        <v/>
      </c>
      <c r="K373" s="49" t="str">
        <f aca="false">IF($A373="","",MIN($J373,IF(OR($F373="Confirmed bottom",$F373="Major bottom"),Controls!$C$13,IF($F373="RADAR bottom",IF(Controls!$C$16="Yes",Controls!$C$14,0),IF($F373="Weekly boost",Controls!$C$15,0)))))</f>
        <v/>
      </c>
      <c r="L373" s="48"/>
      <c r="M373" s="49" t="str">
        <f aca="false">IF($A373="","",MAX(0,$G373)+MAX(0,$L373))</f>
        <v/>
      </c>
      <c r="N373" s="48"/>
      <c r="O373" s="50"/>
      <c r="P373" s="49" t="str">
        <f aca="false">IF($A373="","",$N373*Controls!$C$21)</f>
        <v/>
      </c>
      <c r="Q373" s="49" t="str">
        <f aca="false">IF($A373="","",$N373*Controls!$C$22)</f>
        <v/>
      </c>
      <c r="R373" s="49" t="str">
        <f aca="false">IF($A373="","",$N373*Controls!$C$23)</f>
        <v/>
      </c>
      <c r="S373" s="48"/>
      <c r="T373" s="48"/>
      <c r="U373" s="48"/>
      <c r="V373" s="49" t="str">
        <f aca="false">IF($A373="","",$J373-$L373+$T373)</f>
        <v/>
      </c>
      <c r="W373" s="51" t="str">
        <f aca="false">IF($A373="","",IF(ABS($G373-($H373+$I373))&lt;0.01,"OK","Check"))</f>
        <v/>
      </c>
      <c r="X373" s="52"/>
      <c r="Y373" s="11" t="str">
        <f aca="false">IF($A373="","",IF($L373&gt;$K373,1,0))</f>
        <v/>
      </c>
      <c r="Z373" s="11" t="str">
        <f aca="false">IF($A373="","",IF($N373&gt;0,IF(ABS($N373-($S373+$T373+$U373))&gt;0.01,1,0),0))</f>
        <v/>
      </c>
      <c r="AA373" s="11" t="str">
        <f aca="false">IF($A373="","",IF($W373&lt;&gt;"OK",1,0))</f>
        <v/>
      </c>
      <c r="AB373" s="11" t="str">
        <f aca="false">IF($A373="","",IF($V373&lt;0,1,0))</f>
        <v/>
      </c>
      <c r="AC373" s="43" t="str">
        <f aca="false">IF($A373="","",MAX(0,$AC372 + N($O373)))</f>
        <v/>
      </c>
      <c r="AD373" s="44" t="str">
        <f aca="false">IF($A373="","",MAX(0,$AD372 + IF(N($O373)&gt;0,$M373,0) - IF(N($O373)&lt;0,MIN($AD372 + IF(N($O373)&gt;0,$M373,0),(-N($O373))*IF(($AC372+MAX(N($O373),0))&gt;0,($AD372 + IF(N($O373)&gt;0,$M373,0))/($AC372+MAX(N($O373),0)),0)),0)))</f>
        <v/>
      </c>
      <c r="AE373" s="45" t="str">
        <f aca="false">IF($A373="","",IF($AC373&gt;0,$AD373/$AC373,""))</f>
        <v/>
      </c>
    </row>
    <row r="374" customFormat="false" ht="15" hidden="false" customHeight="true" outlineLevel="0" collapsed="false">
      <c r="A374" s="36"/>
      <c r="B374" s="37"/>
      <c r="C374" s="37"/>
      <c r="D374" s="37"/>
      <c r="E374" s="37"/>
      <c r="F374" s="37"/>
      <c r="G374" s="38"/>
      <c r="H374" s="38"/>
      <c r="I374" s="38"/>
      <c r="J374" s="39" t="str">
        <f aca="false">IF($A374="","",Controls!$C$12 + SUMIFS('Capital Ledger'!$C$6:$C$405,'Capital Ledger'!$A$6:$A$405,"&lt;="&amp;$A374) + SUM($T$6:T373) - SUM($L$6:L373))</f>
        <v/>
      </c>
      <c r="K374" s="39" t="str">
        <f aca="false">IF($A374="","",MIN($J374,IF(OR($F374="Confirmed bottom",$F374="Major bottom"),Controls!$C$13,IF($F374="RADAR bottom",IF(Controls!$C$16="Yes",Controls!$C$14,0),IF($F374="Weekly boost",Controls!$C$15,0)))))</f>
        <v/>
      </c>
      <c r="L374" s="38"/>
      <c r="M374" s="39" t="str">
        <f aca="false">IF($A374="","",MAX(0,$G374)+MAX(0,$L374))</f>
        <v/>
      </c>
      <c r="N374" s="38"/>
      <c r="O374" s="40"/>
      <c r="P374" s="39" t="str">
        <f aca="false">IF($A374="","",$N374*Controls!$C$21)</f>
        <v/>
      </c>
      <c r="Q374" s="39" t="str">
        <f aca="false">IF($A374="","",$N374*Controls!$C$22)</f>
        <v/>
      </c>
      <c r="R374" s="39" t="str">
        <f aca="false">IF($A374="","",$N374*Controls!$C$23)</f>
        <v/>
      </c>
      <c r="S374" s="38"/>
      <c r="T374" s="38"/>
      <c r="U374" s="38"/>
      <c r="V374" s="39" t="str">
        <f aca="false">IF($A374="","",$J374-$L374+$T374)</f>
        <v/>
      </c>
      <c r="W374" s="41" t="str">
        <f aca="false">IF($A374="","",IF(ABS($G374-($H374+$I374))&lt;0.01,"OK","Check"))</f>
        <v/>
      </c>
      <c r="X374" s="42"/>
      <c r="Y374" s="11" t="str">
        <f aca="false">IF($A374="","",IF($L374&gt;$K374,1,0))</f>
        <v/>
      </c>
      <c r="Z374" s="11" t="str">
        <f aca="false">IF($A374="","",IF($N374&gt;0,IF(ABS($N374-($S374+$T374+$U374))&gt;0.01,1,0),0))</f>
        <v/>
      </c>
      <c r="AA374" s="11" t="str">
        <f aca="false">IF($A374="","",IF($W374&lt;&gt;"OK",1,0))</f>
        <v/>
      </c>
      <c r="AB374" s="11" t="str">
        <f aca="false">IF($A374="","",IF($V374&lt;0,1,0))</f>
        <v/>
      </c>
      <c r="AC374" s="43" t="str">
        <f aca="false">IF($A374="","",MAX(0,$AC373 + N($O374)))</f>
        <v/>
      </c>
      <c r="AD374" s="44" t="str">
        <f aca="false">IF($A374="","",MAX(0,$AD373 + IF(N($O374)&gt;0,$M374,0) - IF(N($O374)&lt;0,MIN($AD373 + IF(N($O374)&gt;0,$M374,0),(-N($O374))*IF(($AC373+MAX(N($O374),0))&gt;0,($AD373 + IF(N($O374)&gt;0,$M374,0))/($AC373+MAX(N($O374),0)),0)),0)))</f>
        <v/>
      </c>
      <c r="AE374" s="45" t="str">
        <f aca="false">IF($A374="","",IF($AC374&gt;0,$AD374/$AC374,""))</f>
        <v/>
      </c>
    </row>
    <row r="375" customFormat="false" ht="15" hidden="false" customHeight="true" outlineLevel="0" collapsed="false">
      <c r="A375" s="46"/>
      <c r="B375" s="47"/>
      <c r="C375" s="47"/>
      <c r="D375" s="47"/>
      <c r="E375" s="47"/>
      <c r="F375" s="47"/>
      <c r="G375" s="48"/>
      <c r="H375" s="48"/>
      <c r="I375" s="48"/>
      <c r="J375" s="49" t="str">
        <f aca="false">IF($A375="","",Controls!$C$12 + SUMIFS('Capital Ledger'!$C$6:$C$405,'Capital Ledger'!$A$6:$A$405,"&lt;="&amp;$A375) + SUM($T$6:T374) - SUM($L$6:L374))</f>
        <v/>
      </c>
      <c r="K375" s="49" t="str">
        <f aca="false">IF($A375="","",MIN($J375,IF(OR($F375="Confirmed bottom",$F375="Major bottom"),Controls!$C$13,IF($F375="RADAR bottom",IF(Controls!$C$16="Yes",Controls!$C$14,0),IF($F375="Weekly boost",Controls!$C$15,0)))))</f>
        <v/>
      </c>
      <c r="L375" s="48"/>
      <c r="M375" s="49" t="str">
        <f aca="false">IF($A375="","",MAX(0,$G375)+MAX(0,$L375))</f>
        <v/>
      </c>
      <c r="N375" s="48"/>
      <c r="O375" s="50"/>
      <c r="P375" s="49" t="str">
        <f aca="false">IF($A375="","",$N375*Controls!$C$21)</f>
        <v/>
      </c>
      <c r="Q375" s="49" t="str">
        <f aca="false">IF($A375="","",$N375*Controls!$C$22)</f>
        <v/>
      </c>
      <c r="R375" s="49" t="str">
        <f aca="false">IF($A375="","",$N375*Controls!$C$23)</f>
        <v/>
      </c>
      <c r="S375" s="48"/>
      <c r="T375" s="48"/>
      <c r="U375" s="48"/>
      <c r="V375" s="49" t="str">
        <f aca="false">IF($A375="","",$J375-$L375+$T375)</f>
        <v/>
      </c>
      <c r="W375" s="51" t="str">
        <f aca="false">IF($A375="","",IF(ABS($G375-($H375+$I375))&lt;0.01,"OK","Check"))</f>
        <v/>
      </c>
      <c r="X375" s="52"/>
      <c r="Y375" s="11" t="str">
        <f aca="false">IF($A375="","",IF($L375&gt;$K375,1,0))</f>
        <v/>
      </c>
      <c r="Z375" s="11" t="str">
        <f aca="false">IF($A375="","",IF($N375&gt;0,IF(ABS($N375-($S375+$T375+$U375))&gt;0.01,1,0),0))</f>
        <v/>
      </c>
      <c r="AA375" s="11" t="str">
        <f aca="false">IF($A375="","",IF($W375&lt;&gt;"OK",1,0))</f>
        <v/>
      </c>
      <c r="AB375" s="11" t="str">
        <f aca="false">IF($A375="","",IF($V375&lt;0,1,0))</f>
        <v/>
      </c>
      <c r="AC375" s="43" t="str">
        <f aca="false">IF($A375="","",MAX(0,$AC374 + N($O375)))</f>
        <v/>
      </c>
      <c r="AD375" s="44" t="str">
        <f aca="false">IF($A375="","",MAX(0,$AD374 + IF(N($O375)&gt;0,$M375,0) - IF(N($O375)&lt;0,MIN($AD374 + IF(N($O375)&gt;0,$M375,0),(-N($O375))*IF(($AC374+MAX(N($O375),0))&gt;0,($AD374 + IF(N($O375)&gt;0,$M375,0))/($AC374+MAX(N($O375),0)),0)),0)))</f>
        <v/>
      </c>
      <c r="AE375" s="45" t="str">
        <f aca="false">IF($A375="","",IF($AC375&gt;0,$AD375/$AC375,""))</f>
        <v/>
      </c>
    </row>
    <row r="376" customFormat="false" ht="15" hidden="false" customHeight="true" outlineLevel="0" collapsed="false">
      <c r="A376" s="36"/>
      <c r="B376" s="37"/>
      <c r="C376" s="37"/>
      <c r="D376" s="37"/>
      <c r="E376" s="37"/>
      <c r="F376" s="37"/>
      <c r="G376" s="38"/>
      <c r="H376" s="38"/>
      <c r="I376" s="38"/>
      <c r="J376" s="39" t="str">
        <f aca="false">IF($A376="","",Controls!$C$12 + SUMIFS('Capital Ledger'!$C$6:$C$405,'Capital Ledger'!$A$6:$A$405,"&lt;="&amp;$A376) + SUM($T$6:T375) - SUM($L$6:L375))</f>
        <v/>
      </c>
      <c r="K376" s="39" t="str">
        <f aca="false">IF($A376="","",MIN($J376,IF(OR($F376="Confirmed bottom",$F376="Major bottom"),Controls!$C$13,IF($F376="RADAR bottom",IF(Controls!$C$16="Yes",Controls!$C$14,0),IF($F376="Weekly boost",Controls!$C$15,0)))))</f>
        <v/>
      </c>
      <c r="L376" s="38"/>
      <c r="M376" s="39" t="str">
        <f aca="false">IF($A376="","",MAX(0,$G376)+MAX(0,$L376))</f>
        <v/>
      </c>
      <c r="N376" s="38"/>
      <c r="O376" s="40"/>
      <c r="P376" s="39" t="str">
        <f aca="false">IF($A376="","",$N376*Controls!$C$21)</f>
        <v/>
      </c>
      <c r="Q376" s="39" t="str">
        <f aca="false">IF($A376="","",$N376*Controls!$C$22)</f>
        <v/>
      </c>
      <c r="R376" s="39" t="str">
        <f aca="false">IF($A376="","",$N376*Controls!$C$23)</f>
        <v/>
      </c>
      <c r="S376" s="38"/>
      <c r="T376" s="38"/>
      <c r="U376" s="38"/>
      <c r="V376" s="39" t="str">
        <f aca="false">IF($A376="","",$J376-$L376+$T376)</f>
        <v/>
      </c>
      <c r="W376" s="41" t="str">
        <f aca="false">IF($A376="","",IF(ABS($G376-($H376+$I376))&lt;0.01,"OK","Check"))</f>
        <v/>
      </c>
      <c r="X376" s="42"/>
      <c r="Y376" s="11" t="str">
        <f aca="false">IF($A376="","",IF($L376&gt;$K376,1,0))</f>
        <v/>
      </c>
      <c r="Z376" s="11" t="str">
        <f aca="false">IF($A376="","",IF($N376&gt;0,IF(ABS($N376-($S376+$T376+$U376))&gt;0.01,1,0),0))</f>
        <v/>
      </c>
      <c r="AA376" s="11" t="str">
        <f aca="false">IF($A376="","",IF($W376&lt;&gt;"OK",1,0))</f>
        <v/>
      </c>
      <c r="AB376" s="11" t="str">
        <f aca="false">IF($A376="","",IF($V376&lt;0,1,0))</f>
        <v/>
      </c>
      <c r="AC376" s="43" t="str">
        <f aca="false">IF($A376="","",MAX(0,$AC375 + N($O376)))</f>
        <v/>
      </c>
      <c r="AD376" s="44" t="str">
        <f aca="false">IF($A376="","",MAX(0,$AD375 + IF(N($O376)&gt;0,$M376,0) - IF(N($O376)&lt;0,MIN($AD375 + IF(N($O376)&gt;0,$M376,0),(-N($O376))*IF(($AC375+MAX(N($O376),0))&gt;0,($AD375 + IF(N($O376)&gt;0,$M376,0))/($AC375+MAX(N($O376),0)),0)),0)))</f>
        <v/>
      </c>
      <c r="AE376" s="45" t="str">
        <f aca="false">IF($A376="","",IF($AC376&gt;0,$AD376/$AC376,""))</f>
        <v/>
      </c>
    </row>
    <row r="377" customFormat="false" ht="15" hidden="false" customHeight="true" outlineLevel="0" collapsed="false">
      <c r="A377" s="46"/>
      <c r="B377" s="47"/>
      <c r="C377" s="47"/>
      <c r="D377" s="47"/>
      <c r="E377" s="47"/>
      <c r="F377" s="47"/>
      <c r="G377" s="48"/>
      <c r="H377" s="48"/>
      <c r="I377" s="48"/>
      <c r="J377" s="49" t="str">
        <f aca="false">IF($A377="","",Controls!$C$12 + SUMIFS('Capital Ledger'!$C$6:$C$405,'Capital Ledger'!$A$6:$A$405,"&lt;="&amp;$A377) + SUM($T$6:T376) - SUM($L$6:L376))</f>
        <v/>
      </c>
      <c r="K377" s="49" t="str">
        <f aca="false">IF($A377="","",MIN($J377,IF(OR($F377="Confirmed bottom",$F377="Major bottom"),Controls!$C$13,IF($F377="RADAR bottom",IF(Controls!$C$16="Yes",Controls!$C$14,0),IF($F377="Weekly boost",Controls!$C$15,0)))))</f>
        <v/>
      </c>
      <c r="L377" s="48"/>
      <c r="M377" s="49" t="str">
        <f aca="false">IF($A377="","",MAX(0,$G377)+MAX(0,$L377))</f>
        <v/>
      </c>
      <c r="N377" s="48"/>
      <c r="O377" s="50"/>
      <c r="P377" s="49" t="str">
        <f aca="false">IF($A377="","",$N377*Controls!$C$21)</f>
        <v/>
      </c>
      <c r="Q377" s="49" t="str">
        <f aca="false">IF($A377="","",$N377*Controls!$C$22)</f>
        <v/>
      </c>
      <c r="R377" s="49" t="str">
        <f aca="false">IF($A377="","",$N377*Controls!$C$23)</f>
        <v/>
      </c>
      <c r="S377" s="48"/>
      <c r="T377" s="48"/>
      <c r="U377" s="48"/>
      <c r="V377" s="49" t="str">
        <f aca="false">IF($A377="","",$J377-$L377+$T377)</f>
        <v/>
      </c>
      <c r="W377" s="51" t="str">
        <f aca="false">IF($A377="","",IF(ABS($G377-($H377+$I377))&lt;0.01,"OK","Check"))</f>
        <v/>
      </c>
      <c r="X377" s="52"/>
      <c r="Y377" s="11" t="str">
        <f aca="false">IF($A377="","",IF($L377&gt;$K377,1,0))</f>
        <v/>
      </c>
      <c r="Z377" s="11" t="str">
        <f aca="false">IF($A377="","",IF($N377&gt;0,IF(ABS($N377-($S377+$T377+$U377))&gt;0.01,1,0),0))</f>
        <v/>
      </c>
      <c r="AA377" s="11" t="str">
        <f aca="false">IF($A377="","",IF($W377&lt;&gt;"OK",1,0))</f>
        <v/>
      </c>
      <c r="AB377" s="11" t="str">
        <f aca="false">IF($A377="","",IF($V377&lt;0,1,0))</f>
        <v/>
      </c>
      <c r="AC377" s="43" t="str">
        <f aca="false">IF($A377="","",MAX(0,$AC376 + N($O377)))</f>
        <v/>
      </c>
      <c r="AD377" s="44" t="str">
        <f aca="false">IF($A377="","",MAX(0,$AD376 + IF(N($O377)&gt;0,$M377,0) - IF(N($O377)&lt;0,MIN($AD376 + IF(N($O377)&gt;0,$M377,0),(-N($O377))*IF(($AC376+MAX(N($O377),0))&gt;0,($AD376 + IF(N($O377)&gt;0,$M377,0))/($AC376+MAX(N($O377),0)),0)),0)))</f>
        <v/>
      </c>
      <c r="AE377" s="45" t="str">
        <f aca="false">IF($A377="","",IF($AC377&gt;0,$AD377/$AC377,""))</f>
        <v/>
      </c>
    </row>
    <row r="378" customFormat="false" ht="15" hidden="false" customHeight="true" outlineLevel="0" collapsed="false">
      <c r="A378" s="36"/>
      <c r="B378" s="37"/>
      <c r="C378" s="37"/>
      <c r="D378" s="37"/>
      <c r="E378" s="37"/>
      <c r="F378" s="37"/>
      <c r="G378" s="38"/>
      <c r="H378" s="38"/>
      <c r="I378" s="38"/>
      <c r="J378" s="39" t="str">
        <f aca="false">IF($A378="","",Controls!$C$12 + SUMIFS('Capital Ledger'!$C$6:$C$405,'Capital Ledger'!$A$6:$A$405,"&lt;="&amp;$A378) + SUM($T$6:T377) - SUM($L$6:L377))</f>
        <v/>
      </c>
      <c r="K378" s="39" t="str">
        <f aca="false">IF($A378="","",MIN($J378,IF(OR($F378="Confirmed bottom",$F378="Major bottom"),Controls!$C$13,IF($F378="RADAR bottom",IF(Controls!$C$16="Yes",Controls!$C$14,0),IF($F378="Weekly boost",Controls!$C$15,0)))))</f>
        <v/>
      </c>
      <c r="L378" s="38"/>
      <c r="M378" s="39" t="str">
        <f aca="false">IF($A378="","",MAX(0,$G378)+MAX(0,$L378))</f>
        <v/>
      </c>
      <c r="N378" s="38"/>
      <c r="O378" s="40"/>
      <c r="P378" s="39" t="str">
        <f aca="false">IF($A378="","",$N378*Controls!$C$21)</f>
        <v/>
      </c>
      <c r="Q378" s="39" t="str">
        <f aca="false">IF($A378="","",$N378*Controls!$C$22)</f>
        <v/>
      </c>
      <c r="R378" s="39" t="str">
        <f aca="false">IF($A378="","",$N378*Controls!$C$23)</f>
        <v/>
      </c>
      <c r="S378" s="38"/>
      <c r="T378" s="38"/>
      <c r="U378" s="38"/>
      <c r="V378" s="39" t="str">
        <f aca="false">IF($A378="","",$J378-$L378+$T378)</f>
        <v/>
      </c>
      <c r="W378" s="41" t="str">
        <f aca="false">IF($A378="","",IF(ABS($G378-($H378+$I378))&lt;0.01,"OK","Check"))</f>
        <v/>
      </c>
      <c r="X378" s="42"/>
      <c r="Y378" s="11" t="str">
        <f aca="false">IF($A378="","",IF($L378&gt;$K378,1,0))</f>
        <v/>
      </c>
      <c r="Z378" s="11" t="str">
        <f aca="false">IF($A378="","",IF($N378&gt;0,IF(ABS($N378-($S378+$T378+$U378))&gt;0.01,1,0),0))</f>
        <v/>
      </c>
      <c r="AA378" s="11" t="str">
        <f aca="false">IF($A378="","",IF($W378&lt;&gt;"OK",1,0))</f>
        <v/>
      </c>
      <c r="AB378" s="11" t="str">
        <f aca="false">IF($A378="","",IF($V378&lt;0,1,0))</f>
        <v/>
      </c>
      <c r="AC378" s="43" t="str">
        <f aca="false">IF($A378="","",MAX(0,$AC377 + N($O378)))</f>
        <v/>
      </c>
      <c r="AD378" s="44" t="str">
        <f aca="false">IF($A378="","",MAX(0,$AD377 + IF(N($O378)&gt;0,$M378,0) - IF(N($O378)&lt;0,MIN($AD377 + IF(N($O378)&gt;0,$M378,0),(-N($O378))*IF(($AC377+MAX(N($O378),0))&gt;0,($AD377 + IF(N($O378)&gt;0,$M378,0))/($AC377+MAX(N($O378),0)),0)),0)))</f>
        <v/>
      </c>
      <c r="AE378" s="45" t="str">
        <f aca="false">IF($A378="","",IF($AC378&gt;0,$AD378/$AC378,""))</f>
        <v/>
      </c>
    </row>
    <row r="379" customFormat="false" ht="15" hidden="false" customHeight="true" outlineLevel="0" collapsed="false">
      <c r="A379" s="46"/>
      <c r="B379" s="47"/>
      <c r="C379" s="47"/>
      <c r="D379" s="47"/>
      <c r="E379" s="47"/>
      <c r="F379" s="47"/>
      <c r="G379" s="48"/>
      <c r="H379" s="48"/>
      <c r="I379" s="48"/>
      <c r="J379" s="49" t="str">
        <f aca="false">IF($A379="","",Controls!$C$12 + SUMIFS('Capital Ledger'!$C$6:$C$405,'Capital Ledger'!$A$6:$A$405,"&lt;="&amp;$A379) + SUM($T$6:T378) - SUM($L$6:L378))</f>
        <v/>
      </c>
      <c r="K379" s="49" t="str">
        <f aca="false">IF($A379="","",MIN($J379,IF(OR($F379="Confirmed bottom",$F379="Major bottom"),Controls!$C$13,IF($F379="RADAR bottom",IF(Controls!$C$16="Yes",Controls!$C$14,0),IF($F379="Weekly boost",Controls!$C$15,0)))))</f>
        <v/>
      </c>
      <c r="L379" s="48"/>
      <c r="M379" s="49" t="str">
        <f aca="false">IF($A379="","",MAX(0,$G379)+MAX(0,$L379))</f>
        <v/>
      </c>
      <c r="N379" s="48"/>
      <c r="O379" s="50"/>
      <c r="P379" s="49" t="str">
        <f aca="false">IF($A379="","",$N379*Controls!$C$21)</f>
        <v/>
      </c>
      <c r="Q379" s="49" t="str">
        <f aca="false">IF($A379="","",$N379*Controls!$C$22)</f>
        <v/>
      </c>
      <c r="R379" s="49" t="str">
        <f aca="false">IF($A379="","",$N379*Controls!$C$23)</f>
        <v/>
      </c>
      <c r="S379" s="48"/>
      <c r="T379" s="48"/>
      <c r="U379" s="48"/>
      <c r="V379" s="49" t="str">
        <f aca="false">IF($A379="","",$J379-$L379+$T379)</f>
        <v/>
      </c>
      <c r="W379" s="51" t="str">
        <f aca="false">IF($A379="","",IF(ABS($G379-($H379+$I379))&lt;0.01,"OK","Check"))</f>
        <v/>
      </c>
      <c r="X379" s="52"/>
      <c r="Y379" s="11" t="str">
        <f aca="false">IF($A379="","",IF($L379&gt;$K379,1,0))</f>
        <v/>
      </c>
      <c r="Z379" s="11" t="str">
        <f aca="false">IF($A379="","",IF($N379&gt;0,IF(ABS($N379-($S379+$T379+$U379))&gt;0.01,1,0),0))</f>
        <v/>
      </c>
      <c r="AA379" s="11" t="str">
        <f aca="false">IF($A379="","",IF($W379&lt;&gt;"OK",1,0))</f>
        <v/>
      </c>
      <c r="AB379" s="11" t="str">
        <f aca="false">IF($A379="","",IF($V379&lt;0,1,0))</f>
        <v/>
      </c>
      <c r="AC379" s="43" t="str">
        <f aca="false">IF($A379="","",MAX(0,$AC378 + N($O379)))</f>
        <v/>
      </c>
      <c r="AD379" s="44" t="str">
        <f aca="false">IF($A379="","",MAX(0,$AD378 + IF(N($O379)&gt;0,$M379,0) - IF(N($O379)&lt;0,MIN($AD378 + IF(N($O379)&gt;0,$M379,0),(-N($O379))*IF(($AC378+MAX(N($O379),0))&gt;0,($AD378 + IF(N($O379)&gt;0,$M379,0))/($AC378+MAX(N($O379),0)),0)),0)))</f>
        <v/>
      </c>
      <c r="AE379" s="45" t="str">
        <f aca="false">IF($A379="","",IF($AC379&gt;0,$AD379/$AC379,""))</f>
        <v/>
      </c>
    </row>
    <row r="380" customFormat="false" ht="15" hidden="false" customHeight="true" outlineLevel="0" collapsed="false">
      <c r="A380" s="36"/>
      <c r="B380" s="37"/>
      <c r="C380" s="37"/>
      <c r="D380" s="37"/>
      <c r="E380" s="37"/>
      <c r="F380" s="37"/>
      <c r="G380" s="38"/>
      <c r="H380" s="38"/>
      <c r="I380" s="38"/>
      <c r="J380" s="39" t="str">
        <f aca="false">IF($A380="","",Controls!$C$12 + SUMIFS('Capital Ledger'!$C$6:$C$405,'Capital Ledger'!$A$6:$A$405,"&lt;="&amp;$A380) + SUM($T$6:T379) - SUM($L$6:L379))</f>
        <v/>
      </c>
      <c r="K380" s="39" t="str">
        <f aca="false">IF($A380="","",MIN($J380,IF(OR($F380="Confirmed bottom",$F380="Major bottom"),Controls!$C$13,IF($F380="RADAR bottom",IF(Controls!$C$16="Yes",Controls!$C$14,0),IF($F380="Weekly boost",Controls!$C$15,0)))))</f>
        <v/>
      </c>
      <c r="L380" s="38"/>
      <c r="M380" s="39" t="str">
        <f aca="false">IF($A380="","",MAX(0,$G380)+MAX(0,$L380))</f>
        <v/>
      </c>
      <c r="N380" s="38"/>
      <c r="O380" s="40"/>
      <c r="P380" s="39" t="str">
        <f aca="false">IF($A380="","",$N380*Controls!$C$21)</f>
        <v/>
      </c>
      <c r="Q380" s="39" t="str">
        <f aca="false">IF($A380="","",$N380*Controls!$C$22)</f>
        <v/>
      </c>
      <c r="R380" s="39" t="str">
        <f aca="false">IF($A380="","",$N380*Controls!$C$23)</f>
        <v/>
      </c>
      <c r="S380" s="38"/>
      <c r="T380" s="38"/>
      <c r="U380" s="38"/>
      <c r="V380" s="39" t="str">
        <f aca="false">IF($A380="","",$J380-$L380+$T380)</f>
        <v/>
      </c>
      <c r="W380" s="41" t="str">
        <f aca="false">IF($A380="","",IF(ABS($G380-($H380+$I380))&lt;0.01,"OK","Check"))</f>
        <v/>
      </c>
      <c r="X380" s="42"/>
      <c r="Y380" s="11" t="str">
        <f aca="false">IF($A380="","",IF($L380&gt;$K380,1,0))</f>
        <v/>
      </c>
      <c r="Z380" s="11" t="str">
        <f aca="false">IF($A380="","",IF($N380&gt;0,IF(ABS($N380-($S380+$T380+$U380))&gt;0.01,1,0),0))</f>
        <v/>
      </c>
      <c r="AA380" s="11" t="str">
        <f aca="false">IF($A380="","",IF($W380&lt;&gt;"OK",1,0))</f>
        <v/>
      </c>
      <c r="AB380" s="11" t="str">
        <f aca="false">IF($A380="","",IF($V380&lt;0,1,0))</f>
        <v/>
      </c>
      <c r="AC380" s="43" t="str">
        <f aca="false">IF($A380="","",MAX(0,$AC379 + N($O380)))</f>
        <v/>
      </c>
      <c r="AD380" s="44" t="str">
        <f aca="false">IF($A380="","",MAX(0,$AD379 + IF(N($O380)&gt;0,$M380,0) - IF(N($O380)&lt;0,MIN($AD379 + IF(N($O380)&gt;0,$M380,0),(-N($O380))*IF(($AC379+MAX(N($O380),0))&gt;0,($AD379 + IF(N($O380)&gt;0,$M380,0))/($AC379+MAX(N($O380),0)),0)),0)))</f>
        <v/>
      </c>
      <c r="AE380" s="45" t="str">
        <f aca="false">IF($A380="","",IF($AC380&gt;0,$AD380/$AC380,""))</f>
        <v/>
      </c>
    </row>
    <row r="381" customFormat="false" ht="15" hidden="false" customHeight="true" outlineLevel="0" collapsed="false">
      <c r="A381" s="46"/>
      <c r="B381" s="47"/>
      <c r="C381" s="47"/>
      <c r="D381" s="47"/>
      <c r="E381" s="47"/>
      <c r="F381" s="47"/>
      <c r="G381" s="48"/>
      <c r="H381" s="48"/>
      <c r="I381" s="48"/>
      <c r="J381" s="49" t="str">
        <f aca="false">IF($A381="","",Controls!$C$12 + SUMIFS('Capital Ledger'!$C$6:$C$405,'Capital Ledger'!$A$6:$A$405,"&lt;="&amp;$A381) + SUM($T$6:T380) - SUM($L$6:L380))</f>
        <v/>
      </c>
      <c r="K381" s="49" t="str">
        <f aca="false">IF($A381="","",MIN($J381,IF(OR($F381="Confirmed bottom",$F381="Major bottom"),Controls!$C$13,IF($F381="RADAR bottom",IF(Controls!$C$16="Yes",Controls!$C$14,0),IF($F381="Weekly boost",Controls!$C$15,0)))))</f>
        <v/>
      </c>
      <c r="L381" s="48"/>
      <c r="M381" s="49" t="str">
        <f aca="false">IF($A381="","",MAX(0,$G381)+MAX(0,$L381))</f>
        <v/>
      </c>
      <c r="N381" s="48"/>
      <c r="O381" s="50"/>
      <c r="P381" s="49" t="str">
        <f aca="false">IF($A381="","",$N381*Controls!$C$21)</f>
        <v/>
      </c>
      <c r="Q381" s="49" t="str">
        <f aca="false">IF($A381="","",$N381*Controls!$C$22)</f>
        <v/>
      </c>
      <c r="R381" s="49" t="str">
        <f aca="false">IF($A381="","",$N381*Controls!$C$23)</f>
        <v/>
      </c>
      <c r="S381" s="48"/>
      <c r="T381" s="48"/>
      <c r="U381" s="48"/>
      <c r="V381" s="49" t="str">
        <f aca="false">IF($A381="","",$J381-$L381+$T381)</f>
        <v/>
      </c>
      <c r="W381" s="51" t="str">
        <f aca="false">IF($A381="","",IF(ABS($G381-($H381+$I381))&lt;0.01,"OK","Check"))</f>
        <v/>
      </c>
      <c r="X381" s="52"/>
      <c r="Y381" s="11" t="str">
        <f aca="false">IF($A381="","",IF($L381&gt;$K381,1,0))</f>
        <v/>
      </c>
      <c r="Z381" s="11" t="str">
        <f aca="false">IF($A381="","",IF($N381&gt;0,IF(ABS($N381-($S381+$T381+$U381))&gt;0.01,1,0),0))</f>
        <v/>
      </c>
      <c r="AA381" s="11" t="str">
        <f aca="false">IF($A381="","",IF($W381&lt;&gt;"OK",1,0))</f>
        <v/>
      </c>
      <c r="AB381" s="11" t="str">
        <f aca="false">IF($A381="","",IF($V381&lt;0,1,0))</f>
        <v/>
      </c>
      <c r="AC381" s="43" t="str">
        <f aca="false">IF($A381="","",MAX(0,$AC380 + N($O381)))</f>
        <v/>
      </c>
      <c r="AD381" s="44" t="str">
        <f aca="false">IF($A381="","",MAX(0,$AD380 + IF(N($O381)&gt;0,$M381,0) - IF(N($O381)&lt;0,MIN($AD380 + IF(N($O381)&gt;0,$M381,0),(-N($O381))*IF(($AC380+MAX(N($O381),0))&gt;0,($AD380 + IF(N($O381)&gt;0,$M381,0))/($AC380+MAX(N($O381),0)),0)),0)))</f>
        <v/>
      </c>
      <c r="AE381" s="45" t="str">
        <f aca="false">IF($A381="","",IF($AC381&gt;0,$AD381/$AC381,""))</f>
        <v/>
      </c>
    </row>
    <row r="382" customFormat="false" ht="15" hidden="false" customHeight="true" outlineLevel="0" collapsed="false">
      <c r="A382" s="36"/>
      <c r="B382" s="37"/>
      <c r="C382" s="37"/>
      <c r="D382" s="37"/>
      <c r="E382" s="37"/>
      <c r="F382" s="37"/>
      <c r="G382" s="38"/>
      <c r="H382" s="38"/>
      <c r="I382" s="38"/>
      <c r="J382" s="39" t="str">
        <f aca="false">IF($A382="","",Controls!$C$12 + SUMIFS('Capital Ledger'!$C$6:$C$405,'Capital Ledger'!$A$6:$A$405,"&lt;="&amp;$A382) + SUM($T$6:T381) - SUM($L$6:L381))</f>
        <v/>
      </c>
      <c r="K382" s="39" t="str">
        <f aca="false">IF($A382="","",MIN($J382,IF(OR($F382="Confirmed bottom",$F382="Major bottom"),Controls!$C$13,IF($F382="RADAR bottom",IF(Controls!$C$16="Yes",Controls!$C$14,0),IF($F382="Weekly boost",Controls!$C$15,0)))))</f>
        <v/>
      </c>
      <c r="L382" s="38"/>
      <c r="M382" s="39" t="str">
        <f aca="false">IF($A382="","",MAX(0,$G382)+MAX(0,$L382))</f>
        <v/>
      </c>
      <c r="N382" s="38"/>
      <c r="O382" s="40"/>
      <c r="P382" s="39" t="str">
        <f aca="false">IF($A382="","",$N382*Controls!$C$21)</f>
        <v/>
      </c>
      <c r="Q382" s="39" t="str">
        <f aca="false">IF($A382="","",$N382*Controls!$C$22)</f>
        <v/>
      </c>
      <c r="R382" s="39" t="str">
        <f aca="false">IF($A382="","",$N382*Controls!$C$23)</f>
        <v/>
      </c>
      <c r="S382" s="38"/>
      <c r="T382" s="38"/>
      <c r="U382" s="38"/>
      <c r="V382" s="39" t="str">
        <f aca="false">IF($A382="","",$J382-$L382+$T382)</f>
        <v/>
      </c>
      <c r="W382" s="41" t="str">
        <f aca="false">IF($A382="","",IF(ABS($G382-($H382+$I382))&lt;0.01,"OK","Check"))</f>
        <v/>
      </c>
      <c r="X382" s="42"/>
      <c r="Y382" s="11" t="str">
        <f aca="false">IF($A382="","",IF($L382&gt;$K382,1,0))</f>
        <v/>
      </c>
      <c r="Z382" s="11" t="str">
        <f aca="false">IF($A382="","",IF($N382&gt;0,IF(ABS($N382-($S382+$T382+$U382))&gt;0.01,1,0),0))</f>
        <v/>
      </c>
      <c r="AA382" s="11" t="str">
        <f aca="false">IF($A382="","",IF($W382&lt;&gt;"OK",1,0))</f>
        <v/>
      </c>
      <c r="AB382" s="11" t="str">
        <f aca="false">IF($A382="","",IF($V382&lt;0,1,0))</f>
        <v/>
      </c>
      <c r="AC382" s="43" t="str">
        <f aca="false">IF($A382="","",MAX(0,$AC381 + N($O382)))</f>
        <v/>
      </c>
      <c r="AD382" s="44" t="str">
        <f aca="false">IF($A382="","",MAX(0,$AD381 + IF(N($O382)&gt;0,$M382,0) - IF(N($O382)&lt;0,MIN($AD381 + IF(N($O382)&gt;0,$M382,0),(-N($O382))*IF(($AC381+MAX(N($O382),0))&gt;0,($AD381 + IF(N($O382)&gt;0,$M382,0))/($AC381+MAX(N($O382),0)),0)),0)))</f>
        <v/>
      </c>
      <c r="AE382" s="45" t="str">
        <f aca="false">IF($A382="","",IF($AC382&gt;0,$AD382/$AC382,""))</f>
        <v/>
      </c>
    </row>
    <row r="383" customFormat="false" ht="15" hidden="false" customHeight="true" outlineLevel="0" collapsed="false">
      <c r="A383" s="46"/>
      <c r="B383" s="47"/>
      <c r="C383" s="47"/>
      <c r="D383" s="47"/>
      <c r="E383" s="47"/>
      <c r="F383" s="47"/>
      <c r="G383" s="48"/>
      <c r="H383" s="48"/>
      <c r="I383" s="48"/>
      <c r="J383" s="49" t="str">
        <f aca="false">IF($A383="","",Controls!$C$12 + SUMIFS('Capital Ledger'!$C$6:$C$405,'Capital Ledger'!$A$6:$A$405,"&lt;="&amp;$A383) + SUM($T$6:T382) - SUM($L$6:L382))</f>
        <v/>
      </c>
      <c r="K383" s="49" t="str">
        <f aca="false">IF($A383="","",MIN($J383,IF(OR($F383="Confirmed bottom",$F383="Major bottom"),Controls!$C$13,IF($F383="RADAR bottom",IF(Controls!$C$16="Yes",Controls!$C$14,0),IF($F383="Weekly boost",Controls!$C$15,0)))))</f>
        <v/>
      </c>
      <c r="L383" s="48"/>
      <c r="M383" s="49" t="str">
        <f aca="false">IF($A383="","",MAX(0,$G383)+MAX(0,$L383))</f>
        <v/>
      </c>
      <c r="N383" s="48"/>
      <c r="O383" s="50"/>
      <c r="P383" s="49" t="str">
        <f aca="false">IF($A383="","",$N383*Controls!$C$21)</f>
        <v/>
      </c>
      <c r="Q383" s="49" t="str">
        <f aca="false">IF($A383="","",$N383*Controls!$C$22)</f>
        <v/>
      </c>
      <c r="R383" s="49" t="str">
        <f aca="false">IF($A383="","",$N383*Controls!$C$23)</f>
        <v/>
      </c>
      <c r="S383" s="48"/>
      <c r="T383" s="48"/>
      <c r="U383" s="48"/>
      <c r="V383" s="49" t="str">
        <f aca="false">IF($A383="","",$J383-$L383+$T383)</f>
        <v/>
      </c>
      <c r="W383" s="51" t="str">
        <f aca="false">IF($A383="","",IF(ABS($G383-($H383+$I383))&lt;0.01,"OK","Check"))</f>
        <v/>
      </c>
      <c r="X383" s="52"/>
      <c r="Y383" s="11" t="str">
        <f aca="false">IF($A383="","",IF($L383&gt;$K383,1,0))</f>
        <v/>
      </c>
      <c r="Z383" s="11" t="str">
        <f aca="false">IF($A383="","",IF($N383&gt;0,IF(ABS($N383-($S383+$T383+$U383))&gt;0.01,1,0),0))</f>
        <v/>
      </c>
      <c r="AA383" s="11" t="str">
        <f aca="false">IF($A383="","",IF($W383&lt;&gt;"OK",1,0))</f>
        <v/>
      </c>
      <c r="AB383" s="11" t="str">
        <f aca="false">IF($A383="","",IF($V383&lt;0,1,0))</f>
        <v/>
      </c>
      <c r="AC383" s="43" t="str">
        <f aca="false">IF($A383="","",MAX(0,$AC382 + N($O383)))</f>
        <v/>
      </c>
      <c r="AD383" s="44" t="str">
        <f aca="false">IF($A383="","",MAX(0,$AD382 + IF(N($O383)&gt;0,$M383,0) - IF(N($O383)&lt;0,MIN($AD382 + IF(N($O383)&gt;0,$M383,0),(-N($O383))*IF(($AC382+MAX(N($O383),0))&gt;0,($AD382 + IF(N($O383)&gt;0,$M383,0))/($AC382+MAX(N($O383),0)),0)),0)))</f>
        <v/>
      </c>
      <c r="AE383" s="45" t="str">
        <f aca="false">IF($A383="","",IF($AC383&gt;0,$AD383/$AC383,""))</f>
        <v/>
      </c>
    </row>
    <row r="384" customFormat="false" ht="15" hidden="false" customHeight="true" outlineLevel="0" collapsed="false">
      <c r="A384" s="36"/>
      <c r="B384" s="37"/>
      <c r="C384" s="37"/>
      <c r="D384" s="37"/>
      <c r="E384" s="37"/>
      <c r="F384" s="37"/>
      <c r="G384" s="38"/>
      <c r="H384" s="38"/>
      <c r="I384" s="38"/>
      <c r="J384" s="39" t="str">
        <f aca="false">IF($A384="","",Controls!$C$12 + SUMIFS('Capital Ledger'!$C$6:$C$405,'Capital Ledger'!$A$6:$A$405,"&lt;="&amp;$A384) + SUM($T$6:T383) - SUM($L$6:L383))</f>
        <v/>
      </c>
      <c r="K384" s="39" t="str">
        <f aca="false">IF($A384="","",MIN($J384,IF(OR($F384="Confirmed bottom",$F384="Major bottom"),Controls!$C$13,IF($F384="RADAR bottom",IF(Controls!$C$16="Yes",Controls!$C$14,0),IF($F384="Weekly boost",Controls!$C$15,0)))))</f>
        <v/>
      </c>
      <c r="L384" s="38"/>
      <c r="M384" s="39" t="str">
        <f aca="false">IF($A384="","",MAX(0,$G384)+MAX(0,$L384))</f>
        <v/>
      </c>
      <c r="N384" s="38"/>
      <c r="O384" s="40"/>
      <c r="P384" s="39" t="str">
        <f aca="false">IF($A384="","",$N384*Controls!$C$21)</f>
        <v/>
      </c>
      <c r="Q384" s="39" t="str">
        <f aca="false">IF($A384="","",$N384*Controls!$C$22)</f>
        <v/>
      </c>
      <c r="R384" s="39" t="str">
        <f aca="false">IF($A384="","",$N384*Controls!$C$23)</f>
        <v/>
      </c>
      <c r="S384" s="38"/>
      <c r="T384" s="38"/>
      <c r="U384" s="38"/>
      <c r="V384" s="39" t="str">
        <f aca="false">IF($A384="","",$J384-$L384+$T384)</f>
        <v/>
      </c>
      <c r="W384" s="41" t="str">
        <f aca="false">IF($A384="","",IF(ABS($G384-($H384+$I384))&lt;0.01,"OK","Check"))</f>
        <v/>
      </c>
      <c r="X384" s="42"/>
      <c r="Y384" s="11" t="str">
        <f aca="false">IF($A384="","",IF($L384&gt;$K384,1,0))</f>
        <v/>
      </c>
      <c r="Z384" s="11" t="str">
        <f aca="false">IF($A384="","",IF($N384&gt;0,IF(ABS($N384-($S384+$T384+$U384))&gt;0.01,1,0),0))</f>
        <v/>
      </c>
      <c r="AA384" s="11" t="str">
        <f aca="false">IF($A384="","",IF($W384&lt;&gt;"OK",1,0))</f>
        <v/>
      </c>
      <c r="AB384" s="11" t="str">
        <f aca="false">IF($A384="","",IF($V384&lt;0,1,0))</f>
        <v/>
      </c>
      <c r="AC384" s="43" t="str">
        <f aca="false">IF($A384="","",MAX(0,$AC383 + N($O384)))</f>
        <v/>
      </c>
      <c r="AD384" s="44" t="str">
        <f aca="false">IF($A384="","",MAX(0,$AD383 + IF(N($O384)&gt;0,$M384,0) - IF(N($O384)&lt;0,MIN($AD383 + IF(N($O384)&gt;0,$M384,0),(-N($O384))*IF(($AC383+MAX(N($O384),0))&gt;0,($AD383 + IF(N($O384)&gt;0,$M384,0))/($AC383+MAX(N($O384),0)),0)),0)))</f>
        <v/>
      </c>
      <c r="AE384" s="45" t="str">
        <f aca="false">IF($A384="","",IF($AC384&gt;0,$AD384/$AC384,""))</f>
        <v/>
      </c>
    </row>
    <row r="385" customFormat="false" ht="15" hidden="false" customHeight="true" outlineLevel="0" collapsed="false">
      <c r="A385" s="46"/>
      <c r="B385" s="47"/>
      <c r="C385" s="47"/>
      <c r="D385" s="47"/>
      <c r="E385" s="47"/>
      <c r="F385" s="47"/>
      <c r="G385" s="48"/>
      <c r="H385" s="48"/>
      <c r="I385" s="48"/>
      <c r="J385" s="49" t="str">
        <f aca="false">IF($A385="","",Controls!$C$12 + SUMIFS('Capital Ledger'!$C$6:$C$405,'Capital Ledger'!$A$6:$A$405,"&lt;="&amp;$A385) + SUM($T$6:T384) - SUM($L$6:L384))</f>
        <v/>
      </c>
      <c r="K385" s="49" t="str">
        <f aca="false">IF($A385="","",MIN($J385,IF(OR($F385="Confirmed bottom",$F385="Major bottom"),Controls!$C$13,IF($F385="RADAR bottom",IF(Controls!$C$16="Yes",Controls!$C$14,0),IF($F385="Weekly boost",Controls!$C$15,0)))))</f>
        <v/>
      </c>
      <c r="L385" s="48"/>
      <c r="M385" s="49" t="str">
        <f aca="false">IF($A385="","",MAX(0,$G385)+MAX(0,$L385))</f>
        <v/>
      </c>
      <c r="N385" s="48"/>
      <c r="O385" s="50"/>
      <c r="P385" s="49" t="str">
        <f aca="false">IF($A385="","",$N385*Controls!$C$21)</f>
        <v/>
      </c>
      <c r="Q385" s="49" t="str">
        <f aca="false">IF($A385="","",$N385*Controls!$C$22)</f>
        <v/>
      </c>
      <c r="R385" s="49" t="str">
        <f aca="false">IF($A385="","",$N385*Controls!$C$23)</f>
        <v/>
      </c>
      <c r="S385" s="48"/>
      <c r="T385" s="48"/>
      <c r="U385" s="48"/>
      <c r="V385" s="49" t="str">
        <f aca="false">IF($A385="","",$J385-$L385+$T385)</f>
        <v/>
      </c>
      <c r="W385" s="51" t="str">
        <f aca="false">IF($A385="","",IF(ABS($G385-($H385+$I385))&lt;0.01,"OK","Check"))</f>
        <v/>
      </c>
      <c r="X385" s="52"/>
      <c r="Y385" s="11" t="str">
        <f aca="false">IF($A385="","",IF($L385&gt;$K385,1,0))</f>
        <v/>
      </c>
      <c r="Z385" s="11" t="str">
        <f aca="false">IF($A385="","",IF($N385&gt;0,IF(ABS($N385-($S385+$T385+$U385))&gt;0.01,1,0),0))</f>
        <v/>
      </c>
      <c r="AA385" s="11" t="str">
        <f aca="false">IF($A385="","",IF($W385&lt;&gt;"OK",1,0))</f>
        <v/>
      </c>
      <c r="AB385" s="11" t="str">
        <f aca="false">IF($A385="","",IF($V385&lt;0,1,0))</f>
        <v/>
      </c>
      <c r="AC385" s="43" t="str">
        <f aca="false">IF($A385="","",MAX(0,$AC384 + N($O385)))</f>
        <v/>
      </c>
      <c r="AD385" s="44" t="str">
        <f aca="false">IF($A385="","",MAX(0,$AD384 + IF(N($O385)&gt;0,$M385,0) - IF(N($O385)&lt;0,MIN($AD384 + IF(N($O385)&gt;0,$M385,0),(-N($O385))*IF(($AC384+MAX(N($O385),0))&gt;0,($AD384 + IF(N($O385)&gt;0,$M385,0))/($AC384+MAX(N($O385),0)),0)),0)))</f>
        <v/>
      </c>
      <c r="AE385" s="45" t="str">
        <f aca="false">IF($A385="","",IF($AC385&gt;0,$AD385/$AC385,""))</f>
        <v/>
      </c>
    </row>
    <row r="386" customFormat="false" ht="15" hidden="false" customHeight="true" outlineLevel="0" collapsed="false">
      <c r="A386" s="36"/>
      <c r="B386" s="37"/>
      <c r="C386" s="37"/>
      <c r="D386" s="37"/>
      <c r="E386" s="37"/>
      <c r="F386" s="37"/>
      <c r="G386" s="38"/>
      <c r="H386" s="38"/>
      <c r="I386" s="38"/>
      <c r="J386" s="39" t="str">
        <f aca="false">IF($A386="","",Controls!$C$12 + SUMIFS('Capital Ledger'!$C$6:$C$405,'Capital Ledger'!$A$6:$A$405,"&lt;="&amp;$A386) + SUM($T$6:T385) - SUM($L$6:L385))</f>
        <v/>
      </c>
      <c r="K386" s="39" t="str">
        <f aca="false">IF($A386="","",MIN($J386,IF(OR($F386="Confirmed bottom",$F386="Major bottom"),Controls!$C$13,IF($F386="RADAR bottom",IF(Controls!$C$16="Yes",Controls!$C$14,0),IF($F386="Weekly boost",Controls!$C$15,0)))))</f>
        <v/>
      </c>
      <c r="L386" s="38"/>
      <c r="M386" s="39" t="str">
        <f aca="false">IF($A386="","",MAX(0,$G386)+MAX(0,$L386))</f>
        <v/>
      </c>
      <c r="N386" s="38"/>
      <c r="O386" s="40"/>
      <c r="P386" s="39" t="str">
        <f aca="false">IF($A386="","",$N386*Controls!$C$21)</f>
        <v/>
      </c>
      <c r="Q386" s="39" t="str">
        <f aca="false">IF($A386="","",$N386*Controls!$C$22)</f>
        <v/>
      </c>
      <c r="R386" s="39" t="str">
        <f aca="false">IF($A386="","",$N386*Controls!$C$23)</f>
        <v/>
      </c>
      <c r="S386" s="38"/>
      <c r="T386" s="38"/>
      <c r="U386" s="38"/>
      <c r="V386" s="39" t="str">
        <f aca="false">IF($A386="","",$J386-$L386+$T386)</f>
        <v/>
      </c>
      <c r="W386" s="41" t="str">
        <f aca="false">IF($A386="","",IF(ABS($G386-($H386+$I386))&lt;0.01,"OK","Check"))</f>
        <v/>
      </c>
      <c r="X386" s="42"/>
      <c r="Y386" s="11" t="str">
        <f aca="false">IF($A386="","",IF($L386&gt;$K386,1,0))</f>
        <v/>
      </c>
      <c r="Z386" s="11" t="str">
        <f aca="false">IF($A386="","",IF($N386&gt;0,IF(ABS($N386-($S386+$T386+$U386))&gt;0.01,1,0),0))</f>
        <v/>
      </c>
      <c r="AA386" s="11" t="str">
        <f aca="false">IF($A386="","",IF($W386&lt;&gt;"OK",1,0))</f>
        <v/>
      </c>
      <c r="AB386" s="11" t="str">
        <f aca="false">IF($A386="","",IF($V386&lt;0,1,0))</f>
        <v/>
      </c>
      <c r="AC386" s="43" t="str">
        <f aca="false">IF($A386="","",MAX(0,$AC385 + N($O386)))</f>
        <v/>
      </c>
      <c r="AD386" s="44" t="str">
        <f aca="false">IF($A386="","",MAX(0,$AD385 + IF(N($O386)&gt;0,$M386,0) - IF(N($O386)&lt;0,MIN($AD385 + IF(N($O386)&gt;0,$M386,0),(-N($O386))*IF(($AC385+MAX(N($O386),0))&gt;0,($AD385 + IF(N($O386)&gt;0,$M386,0))/($AC385+MAX(N($O386),0)),0)),0)))</f>
        <v/>
      </c>
      <c r="AE386" s="45" t="str">
        <f aca="false">IF($A386="","",IF($AC386&gt;0,$AD386/$AC386,""))</f>
        <v/>
      </c>
    </row>
    <row r="387" customFormat="false" ht="15" hidden="false" customHeight="true" outlineLevel="0" collapsed="false">
      <c r="A387" s="46"/>
      <c r="B387" s="47"/>
      <c r="C387" s="47"/>
      <c r="D387" s="47"/>
      <c r="E387" s="47"/>
      <c r="F387" s="47"/>
      <c r="G387" s="48"/>
      <c r="H387" s="48"/>
      <c r="I387" s="48"/>
      <c r="J387" s="49" t="str">
        <f aca="false">IF($A387="","",Controls!$C$12 + SUMIFS('Capital Ledger'!$C$6:$C$405,'Capital Ledger'!$A$6:$A$405,"&lt;="&amp;$A387) + SUM($T$6:T386) - SUM($L$6:L386))</f>
        <v/>
      </c>
      <c r="K387" s="49" t="str">
        <f aca="false">IF($A387="","",MIN($J387,IF(OR($F387="Confirmed bottom",$F387="Major bottom"),Controls!$C$13,IF($F387="RADAR bottom",IF(Controls!$C$16="Yes",Controls!$C$14,0),IF($F387="Weekly boost",Controls!$C$15,0)))))</f>
        <v/>
      </c>
      <c r="L387" s="48"/>
      <c r="M387" s="49" t="str">
        <f aca="false">IF($A387="","",MAX(0,$G387)+MAX(0,$L387))</f>
        <v/>
      </c>
      <c r="N387" s="48"/>
      <c r="O387" s="50"/>
      <c r="P387" s="49" t="str">
        <f aca="false">IF($A387="","",$N387*Controls!$C$21)</f>
        <v/>
      </c>
      <c r="Q387" s="49" t="str">
        <f aca="false">IF($A387="","",$N387*Controls!$C$22)</f>
        <v/>
      </c>
      <c r="R387" s="49" t="str">
        <f aca="false">IF($A387="","",$N387*Controls!$C$23)</f>
        <v/>
      </c>
      <c r="S387" s="48"/>
      <c r="T387" s="48"/>
      <c r="U387" s="48"/>
      <c r="V387" s="49" t="str">
        <f aca="false">IF($A387="","",$J387-$L387+$T387)</f>
        <v/>
      </c>
      <c r="W387" s="51" t="str">
        <f aca="false">IF($A387="","",IF(ABS($G387-($H387+$I387))&lt;0.01,"OK","Check"))</f>
        <v/>
      </c>
      <c r="X387" s="52"/>
      <c r="Y387" s="11" t="str">
        <f aca="false">IF($A387="","",IF($L387&gt;$K387,1,0))</f>
        <v/>
      </c>
      <c r="Z387" s="11" t="str">
        <f aca="false">IF($A387="","",IF($N387&gt;0,IF(ABS($N387-($S387+$T387+$U387))&gt;0.01,1,0),0))</f>
        <v/>
      </c>
      <c r="AA387" s="11" t="str">
        <f aca="false">IF($A387="","",IF($W387&lt;&gt;"OK",1,0))</f>
        <v/>
      </c>
      <c r="AB387" s="11" t="str">
        <f aca="false">IF($A387="","",IF($V387&lt;0,1,0))</f>
        <v/>
      </c>
      <c r="AC387" s="43" t="str">
        <f aca="false">IF($A387="","",MAX(0,$AC386 + N($O387)))</f>
        <v/>
      </c>
      <c r="AD387" s="44" t="str">
        <f aca="false">IF($A387="","",MAX(0,$AD386 + IF(N($O387)&gt;0,$M387,0) - IF(N($O387)&lt;0,MIN($AD386 + IF(N($O387)&gt;0,$M387,0),(-N($O387))*IF(($AC386+MAX(N($O387),0))&gt;0,($AD386 + IF(N($O387)&gt;0,$M387,0))/($AC386+MAX(N($O387),0)),0)),0)))</f>
        <v/>
      </c>
      <c r="AE387" s="45" t="str">
        <f aca="false">IF($A387="","",IF($AC387&gt;0,$AD387/$AC387,""))</f>
        <v/>
      </c>
    </row>
    <row r="388" customFormat="false" ht="15" hidden="false" customHeight="true" outlineLevel="0" collapsed="false">
      <c r="A388" s="36"/>
      <c r="B388" s="37"/>
      <c r="C388" s="37"/>
      <c r="D388" s="37"/>
      <c r="E388" s="37"/>
      <c r="F388" s="37"/>
      <c r="G388" s="38"/>
      <c r="H388" s="38"/>
      <c r="I388" s="38"/>
      <c r="J388" s="39" t="str">
        <f aca="false">IF($A388="","",Controls!$C$12 + SUMIFS('Capital Ledger'!$C$6:$C$405,'Capital Ledger'!$A$6:$A$405,"&lt;="&amp;$A388) + SUM($T$6:T387) - SUM($L$6:L387))</f>
        <v/>
      </c>
      <c r="K388" s="39" t="str">
        <f aca="false">IF($A388="","",MIN($J388,IF(OR($F388="Confirmed bottom",$F388="Major bottom"),Controls!$C$13,IF($F388="RADAR bottom",IF(Controls!$C$16="Yes",Controls!$C$14,0),IF($F388="Weekly boost",Controls!$C$15,0)))))</f>
        <v/>
      </c>
      <c r="L388" s="38"/>
      <c r="M388" s="39" t="str">
        <f aca="false">IF($A388="","",MAX(0,$G388)+MAX(0,$L388))</f>
        <v/>
      </c>
      <c r="N388" s="38"/>
      <c r="O388" s="40"/>
      <c r="P388" s="39" t="str">
        <f aca="false">IF($A388="","",$N388*Controls!$C$21)</f>
        <v/>
      </c>
      <c r="Q388" s="39" t="str">
        <f aca="false">IF($A388="","",$N388*Controls!$C$22)</f>
        <v/>
      </c>
      <c r="R388" s="39" t="str">
        <f aca="false">IF($A388="","",$N388*Controls!$C$23)</f>
        <v/>
      </c>
      <c r="S388" s="38"/>
      <c r="T388" s="38"/>
      <c r="U388" s="38"/>
      <c r="V388" s="39" t="str">
        <f aca="false">IF($A388="","",$J388-$L388+$T388)</f>
        <v/>
      </c>
      <c r="W388" s="41" t="str">
        <f aca="false">IF($A388="","",IF(ABS($G388-($H388+$I388))&lt;0.01,"OK","Check"))</f>
        <v/>
      </c>
      <c r="X388" s="42"/>
      <c r="Y388" s="11" t="str">
        <f aca="false">IF($A388="","",IF($L388&gt;$K388,1,0))</f>
        <v/>
      </c>
      <c r="Z388" s="11" t="str">
        <f aca="false">IF($A388="","",IF($N388&gt;0,IF(ABS($N388-($S388+$T388+$U388))&gt;0.01,1,0),0))</f>
        <v/>
      </c>
      <c r="AA388" s="11" t="str">
        <f aca="false">IF($A388="","",IF($W388&lt;&gt;"OK",1,0))</f>
        <v/>
      </c>
      <c r="AB388" s="11" t="str">
        <f aca="false">IF($A388="","",IF($V388&lt;0,1,0))</f>
        <v/>
      </c>
      <c r="AC388" s="43" t="str">
        <f aca="false">IF($A388="","",MAX(0,$AC387 + N($O388)))</f>
        <v/>
      </c>
      <c r="AD388" s="44" t="str">
        <f aca="false">IF($A388="","",MAX(0,$AD387 + IF(N($O388)&gt;0,$M388,0) - IF(N($O388)&lt;0,MIN($AD387 + IF(N($O388)&gt;0,$M388,0),(-N($O388))*IF(($AC387+MAX(N($O388),0))&gt;0,($AD387 + IF(N($O388)&gt;0,$M388,0))/($AC387+MAX(N($O388),0)),0)),0)))</f>
        <v/>
      </c>
      <c r="AE388" s="45" t="str">
        <f aca="false">IF($A388="","",IF($AC388&gt;0,$AD388/$AC388,""))</f>
        <v/>
      </c>
    </row>
    <row r="389" customFormat="false" ht="15" hidden="false" customHeight="true" outlineLevel="0" collapsed="false">
      <c r="A389" s="46"/>
      <c r="B389" s="47"/>
      <c r="C389" s="47"/>
      <c r="D389" s="47"/>
      <c r="E389" s="47"/>
      <c r="F389" s="47"/>
      <c r="G389" s="48"/>
      <c r="H389" s="48"/>
      <c r="I389" s="48"/>
      <c r="J389" s="49" t="str">
        <f aca="false">IF($A389="","",Controls!$C$12 + SUMIFS('Capital Ledger'!$C$6:$C$405,'Capital Ledger'!$A$6:$A$405,"&lt;="&amp;$A389) + SUM($T$6:T388) - SUM($L$6:L388))</f>
        <v/>
      </c>
      <c r="K389" s="49" t="str">
        <f aca="false">IF($A389="","",MIN($J389,IF(OR($F389="Confirmed bottom",$F389="Major bottom"),Controls!$C$13,IF($F389="RADAR bottom",IF(Controls!$C$16="Yes",Controls!$C$14,0),IF($F389="Weekly boost",Controls!$C$15,0)))))</f>
        <v/>
      </c>
      <c r="L389" s="48"/>
      <c r="M389" s="49" t="str">
        <f aca="false">IF($A389="","",MAX(0,$G389)+MAX(0,$L389))</f>
        <v/>
      </c>
      <c r="N389" s="48"/>
      <c r="O389" s="50"/>
      <c r="P389" s="49" t="str">
        <f aca="false">IF($A389="","",$N389*Controls!$C$21)</f>
        <v/>
      </c>
      <c r="Q389" s="49" t="str">
        <f aca="false">IF($A389="","",$N389*Controls!$C$22)</f>
        <v/>
      </c>
      <c r="R389" s="49" t="str">
        <f aca="false">IF($A389="","",$N389*Controls!$C$23)</f>
        <v/>
      </c>
      <c r="S389" s="48"/>
      <c r="T389" s="48"/>
      <c r="U389" s="48"/>
      <c r="V389" s="49" t="str">
        <f aca="false">IF($A389="","",$J389-$L389+$T389)</f>
        <v/>
      </c>
      <c r="W389" s="51" t="str">
        <f aca="false">IF($A389="","",IF(ABS($G389-($H389+$I389))&lt;0.01,"OK","Check"))</f>
        <v/>
      </c>
      <c r="X389" s="52"/>
      <c r="Y389" s="11" t="str">
        <f aca="false">IF($A389="","",IF($L389&gt;$K389,1,0))</f>
        <v/>
      </c>
      <c r="Z389" s="11" t="str">
        <f aca="false">IF($A389="","",IF($N389&gt;0,IF(ABS($N389-($S389+$T389+$U389))&gt;0.01,1,0),0))</f>
        <v/>
      </c>
      <c r="AA389" s="11" t="str">
        <f aca="false">IF($A389="","",IF($W389&lt;&gt;"OK",1,0))</f>
        <v/>
      </c>
      <c r="AB389" s="11" t="str">
        <f aca="false">IF($A389="","",IF($V389&lt;0,1,0))</f>
        <v/>
      </c>
      <c r="AC389" s="43" t="str">
        <f aca="false">IF($A389="","",MAX(0,$AC388 + N($O389)))</f>
        <v/>
      </c>
      <c r="AD389" s="44" t="str">
        <f aca="false">IF($A389="","",MAX(0,$AD388 + IF(N($O389)&gt;0,$M389,0) - IF(N($O389)&lt;0,MIN($AD388 + IF(N($O389)&gt;0,$M389,0),(-N($O389))*IF(($AC388+MAX(N($O389),0))&gt;0,($AD388 + IF(N($O389)&gt;0,$M389,0))/($AC388+MAX(N($O389),0)),0)),0)))</f>
        <v/>
      </c>
      <c r="AE389" s="45" t="str">
        <f aca="false">IF($A389="","",IF($AC389&gt;0,$AD389/$AC389,""))</f>
        <v/>
      </c>
    </row>
    <row r="390" customFormat="false" ht="15" hidden="false" customHeight="true" outlineLevel="0" collapsed="false">
      <c r="A390" s="36"/>
      <c r="B390" s="37"/>
      <c r="C390" s="37"/>
      <c r="D390" s="37"/>
      <c r="E390" s="37"/>
      <c r="F390" s="37"/>
      <c r="G390" s="38"/>
      <c r="H390" s="38"/>
      <c r="I390" s="38"/>
      <c r="J390" s="39" t="str">
        <f aca="false">IF($A390="","",Controls!$C$12 + SUMIFS('Capital Ledger'!$C$6:$C$405,'Capital Ledger'!$A$6:$A$405,"&lt;="&amp;$A390) + SUM($T$6:T389) - SUM($L$6:L389))</f>
        <v/>
      </c>
      <c r="K390" s="39" t="str">
        <f aca="false">IF($A390="","",MIN($J390,IF(OR($F390="Confirmed bottom",$F390="Major bottom"),Controls!$C$13,IF($F390="RADAR bottom",IF(Controls!$C$16="Yes",Controls!$C$14,0),IF($F390="Weekly boost",Controls!$C$15,0)))))</f>
        <v/>
      </c>
      <c r="L390" s="38"/>
      <c r="M390" s="39" t="str">
        <f aca="false">IF($A390="","",MAX(0,$G390)+MAX(0,$L390))</f>
        <v/>
      </c>
      <c r="N390" s="38"/>
      <c r="O390" s="40"/>
      <c r="P390" s="39" t="str">
        <f aca="false">IF($A390="","",$N390*Controls!$C$21)</f>
        <v/>
      </c>
      <c r="Q390" s="39" t="str">
        <f aca="false">IF($A390="","",$N390*Controls!$C$22)</f>
        <v/>
      </c>
      <c r="R390" s="39" t="str">
        <f aca="false">IF($A390="","",$N390*Controls!$C$23)</f>
        <v/>
      </c>
      <c r="S390" s="38"/>
      <c r="T390" s="38"/>
      <c r="U390" s="38"/>
      <c r="V390" s="39" t="str">
        <f aca="false">IF($A390="","",$J390-$L390+$T390)</f>
        <v/>
      </c>
      <c r="W390" s="41" t="str">
        <f aca="false">IF($A390="","",IF(ABS($G390-($H390+$I390))&lt;0.01,"OK","Check"))</f>
        <v/>
      </c>
      <c r="X390" s="42"/>
      <c r="Y390" s="11" t="str">
        <f aca="false">IF($A390="","",IF($L390&gt;$K390,1,0))</f>
        <v/>
      </c>
      <c r="Z390" s="11" t="str">
        <f aca="false">IF($A390="","",IF($N390&gt;0,IF(ABS($N390-($S390+$T390+$U390))&gt;0.01,1,0),0))</f>
        <v/>
      </c>
      <c r="AA390" s="11" t="str">
        <f aca="false">IF($A390="","",IF($W390&lt;&gt;"OK",1,0))</f>
        <v/>
      </c>
      <c r="AB390" s="11" t="str">
        <f aca="false">IF($A390="","",IF($V390&lt;0,1,0))</f>
        <v/>
      </c>
      <c r="AC390" s="43" t="str">
        <f aca="false">IF($A390="","",MAX(0,$AC389 + N($O390)))</f>
        <v/>
      </c>
      <c r="AD390" s="44" t="str">
        <f aca="false">IF($A390="","",MAX(0,$AD389 + IF(N($O390)&gt;0,$M390,0) - IF(N($O390)&lt;0,MIN($AD389 + IF(N($O390)&gt;0,$M390,0),(-N($O390))*IF(($AC389+MAX(N($O390),0))&gt;0,($AD389 + IF(N($O390)&gt;0,$M390,0))/($AC389+MAX(N($O390),0)),0)),0)))</f>
        <v/>
      </c>
      <c r="AE390" s="45" t="str">
        <f aca="false">IF($A390="","",IF($AC390&gt;0,$AD390/$AC390,""))</f>
        <v/>
      </c>
    </row>
    <row r="391" customFormat="false" ht="15" hidden="false" customHeight="true" outlineLevel="0" collapsed="false">
      <c r="A391" s="46"/>
      <c r="B391" s="47"/>
      <c r="C391" s="47"/>
      <c r="D391" s="47"/>
      <c r="E391" s="47"/>
      <c r="F391" s="47"/>
      <c r="G391" s="48"/>
      <c r="H391" s="48"/>
      <c r="I391" s="48"/>
      <c r="J391" s="49" t="str">
        <f aca="false">IF($A391="","",Controls!$C$12 + SUMIFS('Capital Ledger'!$C$6:$C$405,'Capital Ledger'!$A$6:$A$405,"&lt;="&amp;$A391) + SUM($T$6:T390) - SUM($L$6:L390))</f>
        <v/>
      </c>
      <c r="K391" s="49" t="str">
        <f aca="false">IF($A391="","",MIN($J391,IF(OR($F391="Confirmed bottom",$F391="Major bottom"),Controls!$C$13,IF($F391="RADAR bottom",IF(Controls!$C$16="Yes",Controls!$C$14,0),IF($F391="Weekly boost",Controls!$C$15,0)))))</f>
        <v/>
      </c>
      <c r="L391" s="48"/>
      <c r="M391" s="49" t="str">
        <f aca="false">IF($A391="","",MAX(0,$G391)+MAX(0,$L391))</f>
        <v/>
      </c>
      <c r="N391" s="48"/>
      <c r="O391" s="50"/>
      <c r="P391" s="49" t="str">
        <f aca="false">IF($A391="","",$N391*Controls!$C$21)</f>
        <v/>
      </c>
      <c r="Q391" s="49" t="str">
        <f aca="false">IF($A391="","",$N391*Controls!$C$22)</f>
        <v/>
      </c>
      <c r="R391" s="49" t="str">
        <f aca="false">IF($A391="","",$N391*Controls!$C$23)</f>
        <v/>
      </c>
      <c r="S391" s="48"/>
      <c r="T391" s="48"/>
      <c r="U391" s="48"/>
      <c r="V391" s="49" t="str">
        <f aca="false">IF($A391="","",$J391-$L391+$T391)</f>
        <v/>
      </c>
      <c r="W391" s="51" t="str">
        <f aca="false">IF($A391="","",IF(ABS($G391-($H391+$I391))&lt;0.01,"OK","Check"))</f>
        <v/>
      </c>
      <c r="X391" s="52"/>
      <c r="Y391" s="11" t="str">
        <f aca="false">IF($A391="","",IF($L391&gt;$K391,1,0))</f>
        <v/>
      </c>
      <c r="Z391" s="11" t="str">
        <f aca="false">IF($A391="","",IF($N391&gt;0,IF(ABS($N391-($S391+$T391+$U391))&gt;0.01,1,0),0))</f>
        <v/>
      </c>
      <c r="AA391" s="11" t="str">
        <f aca="false">IF($A391="","",IF($W391&lt;&gt;"OK",1,0))</f>
        <v/>
      </c>
      <c r="AB391" s="11" t="str">
        <f aca="false">IF($A391="","",IF($V391&lt;0,1,0))</f>
        <v/>
      </c>
      <c r="AC391" s="43" t="str">
        <f aca="false">IF($A391="","",MAX(0,$AC390 + N($O391)))</f>
        <v/>
      </c>
      <c r="AD391" s="44" t="str">
        <f aca="false">IF($A391="","",MAX(0,$AD390 + IF(N($O391)&gt;0,$M391,0) - IF(N($O391)&lt;0,MIN($AD390 + IF(N($O391)&gt;0,$M391,0),(-N($O391))*IF(($AC390+MAX(N($O391),0))&gt;0,($AD390 + IF(N($O391)&gt;0,$M391,0))/($AC390+MAX(N($O391),0)),0)),0)))</f>
        <v/>
      </c>
      <c r="AE391" s="45" t="str">
        <f aca="false">IF($A391="","",IF($AC391&gt;0,$AD391/$AC391,""))</f>
        <v/>
      </c>
    </row>
    <row r="392" customFormat="false" ht="15" hidden="false" customHeight="true" outlineLevel="0" collapsed="false">
      <c r="A392" s="36"/>
      <c r="B392" s="37"/>
      <c r="C392" s="37"/>
      <c r="D392" s="37"/>
      <c r="E392" s="37"/>
      <c r="F392" s="37"/>
      <c r="G392" s="38"/>
      <c r="H392" s="38"/>
      <c r="I392" s="38"/>
      <c r="J392" s="39" t="str">
        <f aca="false">IF($A392="","",Controls!$C$12 + SUMIFS('Capital Ledger'!$C$6:$C$405,'Capital Ledger'!$A$6:$A$405,"&lt;="&amp;$A392) + SUM($T$6:T391) - SUM($L$6:L391))</f>
        <v/>
      </c>
      <c r="K392" s="39" t="str">
        <f aca="false">IF($A392="","",MIN($J392,IF(OR($F392="Confirmed bottom",$F392="Major bottom"),Controls!$C$13,IF($F392="RADAR bottom",IF(Controls!$C$16="Yes",Controls!$C$14,0),IF($F392="Weekly boost",Controls!$C$15,0)))))</f>
        <v/>
      </c>
      <c r="L392" s="38"/>
      <c r="M392" s="39" t="str">
        <f aca="false">IF($A392="","",MAX(0,$G392)+MAX(0,$L392))</f>
        <v/>
      </c>
      <c r="N392" s="38"/>
      <c r="O392" s="40"/>
      <c r="P392" s="39" t="str">
        <f aca="false">IF($A392="","",$N392*Controls!$C$21)</f>
        <v/>
      </c>
      <c r="Q392" s="39" t="str">
        <f aca="false">IF($A392="","",$N392*Controls!$C$22)</f>
        <v/>
      </c>
      <c r="R392" s="39" t="str">
        <f aca="false">IF($A392="","",$N392*Controls!$C$23)</f>
        <v/>
      </c>
      <c r="S392" s="38"/>
      <c r="T392" s="38"/>
      <c r="U392" s="38"/>
      <c r="V392" s="39" t="str">
        <f aca="false">IF($A392="","",$J392-$L392+$T392)</f>
        <v/>
      </c>
      <c r="W392" s="41" t="str">
        <f aca="false">IF($A392="","",IF(ABS($G392-($H392+$I392))&lt;0.01,"OK","Check"))</f>
        <v/>
      </c>
      <c r="X392" s="42"/>
      <c r="Y392" s="11" t="str">
        <f aca="false">IF($A392="","",IF($L392&gt;$K392,1,0))</f>
        <v/>
      </c>
      <c r="Z392" s="11" t="str">
        <f aca="false">IF($A392="","",IF($N392&gt;0,IF(ABS($N392-($S392+$T392+$U392))&gt;0.01,1,0),0))</f>
        <v/>
      </c>
      <c r="AA392" s="11" t="str">
        <f aca="false">IF($A392="","",IF($W392&lt;&gt;"OK",1,0))</f>
        <v/>
      </c>
      <c r="AB392" s="11" t="str">
        <f aca="false">IF($A392="","",IF($V392&lt;0,1,0))</f>
        <v/>
      </c>
      <c r="AC392" s="43" t="str">
        <f aca="false">IF($A392="","",MAX(0,$AC391 + N($O392)))</f>
        <v/>
      </c>
      <c r="AD392" s="44" t="str">
        <f aca="false">IF($A392="","",MAX(0,$AD391 + IF(N($O392)&gt;0,$M392,0) - IF(N($O392)&lt;0,MIN($AD391 + IF(N($O392)&gt;0,$M392,0),(-N($O392))*IF(($AC391+MAX(N($O392),0))&gt;0,($AD391 + IF(N($O392)&gt;0,$M392,0))/($AC391+MAX(N($O392),0)),0)),0)))</f>
        <v/>
      </c>
      <c r="AE392" s="45" t="str">
        <f aca="false">IF($A392="","",IF($AC392&gt;0,$AD392/$AC392,""))</f>
        <v/>
      </c>
    </row>
    <row r="393" customFormat="false" ht="15" hidden="false" customHeight="true" outlineLevel="0" collapsed="false">
      <c r="A393" s="46"/>
      <c r="B393" s="47"/>
      <c r="C393" s="47"/>
      <c r="D393" s="47"/>
      <c r="E393" s="47"/>
      <c r="F393" s="47"/>
      <c r="G393" s="48"/>
      <c r="H393" s="48"/>
      <c r="I393" s="48"/>
      <c r="J393" s="49" t="str">
        <f aca="false">IF($A393="","",Controls!$C$12 + SUMIFS('Capital Ledger'!$C$6:$C$405,'Capital Ledger'!$A$6:$A$405,"&lt;="&amp;$A393) + SUM($T$6:T392) - SUM($L$6:L392))</f>
        <v/>
      </c>
      <c r="K393" s="49" t="str">
        <f aca="false">IF($A393="","",MIN($J393,IF(OR($F393="Confirmed bottom",$F393="Major bottom"),Controls!$C$13,IF($F393="RADAR bottom",IF(Controls!$C$16="Yes",Controls!$C$14,0),IF($F393="Weekly boost",Controls!$C$15,0)))))</f>
        <v/>
      </c>
      <c r="L393" s="48"/>
      <c r="M393" s="49" t="str">
        <f aca="false">IF($A393="","",MAX(0,$G393)+MAX(0,$L393))</f>
        <v/>
      </c>
      <c r="N393" s="48"/>
      <c r="O393" s="50"/>
      <c r="P393" s="49" t="str">
        <f aca="false">IF($A393="","",$N393*Controls!$C$21)</f>
        <v/>
      </c>
      <c r="Q393" s="49" t="str">
        <f aca="false">IF($A393="","",$N393*Controls!$C$22)</f>
        <v/>
      </c>
      <c r="R393" s="49" t="str">
        <f aca="false">IF($A393="","",$N393*Controls!$C$23)</f>
        <v/>
      </c>
      <c r="S393" s="48"/>
      <c r="T393" s="48"/>
      <c r="U393" s="48"/>
      <c r="V393" s="49" t="str">
        <f aca="false">IF($A393="","",$J393-$L393+$T393)</f>
        <v/>
      </c>
      <c r="W393" s="51" t="str">
        <f aca="false">IF($A393="","",IF(ABS($G393-($H393+$I393))&lt;0.01,"OK","Check"))</f>
        <v/>
      </c>
      <c r="X393" s="52"/>
      <c r="Y393" s="11" t="str">
        <f aca="false">IF($A393="","",IF($L393&gt;$K393,1,0))</f>
        <v/>
      </c>
      <c r="Z393" s="11" t="str">
        <f aca="false">IF($A393="","",IF($N393&gt;0,IF(ABS($N393-($S393+$T393+$U393))&gt;0.01,1,0),0))</f>
        <v/>
      </c>
      <c r="AA393" s="11" t="str">
        <f aca="false">IF($A393="","",IF($W393&lt;&gt;"OK",1,0))</f>
        <v/>
      </c>
      <c r="AB393" s="11" t="str">
        <f aca="false">IF($A393="","",IF($V393&lt;0,1,0))</f>
        <v/>
      </c>
      <c r="AC393" s="43" t="str">
        <f aca="false">IF($A393="","",MAX(0,$AC392 + N($O393)))</f>
        <v/>
      </c>
      <c r="AD393" s="44" t="str">
        <f aca="false">IF($A393="","",MAX(0,$AD392 + IF(N($O393)&gt;0,$M393,0) - IF(N($O393)&lt;0,MIN($AD392 + IF(N($O393)&gt;0,$M393,0),(-N($O393))*IF(($AC392+MAX(N($O393),0))&gt;0,($AD392 + IF(N($O393)&gt;0,$M393,0))/($AC392+MAX(N($O393),0)),0)),0)))</f>
        <v/>
      </c>
      <c r="AE393" s="45" t="str">
        <f aca="false">IF($A393="","",IF($AC393&gt;0,$AD393/$AC393,""))</f>
        <v/>
      </c>
    </row>
    <row r="394" customFormat="false" ht="15" hidden="false" customHeight="true" outlineLevel="0" collapsed="false">
      <c r="A394" s="36"/>
      <c r="B394" s="37"/>
      <c r="C394" s="37"/>
      <c r="D394" s="37"/>
      <c r="E394" s="37"/>
      <c r="F394" s="37"/>
      <c r="G394" s="38"/>
      <c r="H394" s="38"/>
      <c r="I394" s="38"/>
      <c r="J394" s="39" t="str">
        <f aca="false">IF($A394="","",Controls!$C$12 + SUMIFS('Capital Ledger'!$C$6:$C$405,'Capital Ledger'!$A$6:$A$405,"&lt;="&amp;$A394) + SUM($T$6:T393) - SUM($L$6:L393))</f>
        <v/>
      </c>
      <c r="K394" s="39" t="str">
        <f aca="false">IF($A394="","",MIN($J394,IF(OR($F394="Confirmed bottom",$F394="Major bottom"),Controls!$C$13,IF($F394="RADAR bottom",IF(Controls!$C$16="Yes",Controls!$C$14,0),IF($F394="Weekly boost",Controls!$C$15,0)))))</f>
        <v/>
      </c>
      <c r="L394" s="38"/>
      <c r="M394" s="39" t="str">
        <f aca="false">IF($A394="","",MAX(0,$G394)+MAX(0,$L394))</f>
        <v/>
      </c>
      <c r="N394" s="38"/>
      <c r="O394" s="40"/>
      <c r="P394" s="39" t="str">
        <f aca="false">IF($A394="","",$N394*Controls!$C$21)</f>
        <v/>
      </c>
      <c r="Q394" s="39" t="str">
        <f aca="false">IF($A394="","",$N394*Controls!$C$22)</f>
        <v/>
      </c>
      <c r="R394" s="39" t="str">
        <f aca="false">IF($A394="","",$N394*Controls!$C$23)</f>
        <v/>
      </c>
      <c r="S394" s="38"/>
      <c r="T394" s="38"/>
      <c r="U394" s="38"/>
      <c r="V394" s="39" t="str">
        <f aca="false">IF($A394="","",$J394-$L394+$T394)</f>
        <v/>
      </c>
      <c r="W394" s="41" t="str">
        <f aca="false">IF($A394="","",IF(ABS($G394-($H394+$I394))&lt;0.01,"OK","Check"))</f>
        <v/>
      </c>
      <c r="X394" s="42"/>
      <c r="Y394" s="11" t="str">
        <f aca="false">IF($A394="","",IF($L394&gt;$K394,1,0))</f>
        <v/>
      </c>
      <c r="Z394" s="11" t="str">
        <f aca="false">IF($A394="","",IF($N394&gt;0,IF(ABS($N394-($S394+$T394+$U394))&gt;0.01,1,0),0))</f>
        <v/>
      </c>
      <c r="AA394" s="11" t="str">
        <f aca="false">IF($A394="","",IF($W394&lt;&gt;"OK",1,0))</f>
        <v/>
      </c>
      <c r="AB394" s="11" t="str">
        <f aca="false">IF($A394="","",IF($V394&lt;0,1,0))</f>
        <v/>
      </c>
      <c r="AC394" s="43" t="str">
        <f aca="false">IF($A394="","",MAX(0,$AC393 + N($O394)))</f>
        <v/>
      </c>
      <c r="AD394" s="44" t="str">
        <f aca="false">IF($A394="","",MAX(0,$AD393 + IF(N($O394)&gt;0,$M394,0) - IF(N($O394)&lt;0,MIN($AD393 + IF(N($O394)&gt;0,$M394,0),(-N($O394))*IF(($AC393+MAX(N($O394),0))&gt;0,($AD393 + IF(N($O394)&gt;0,$M394,0))/($AC393+MAX(N($O394),0)),0)),0)))</f>
        <v/>
      </c>
      <c r="AE394" s="45" t="str">
        <f aca="false">IF($A394="","",IF($AC394&gt;0,$AD394/$AC394,""))</f>
        <v/>
      </c>
    </row>
    <row r="395" customFormat="false" ht="15" hidden="false" customHeight="true" outlineLevel="0" collapsed="false">
      <c r="A395" s="46"/>
      <c r="B395" s="47"/>
      <c r="C395" s="47"/>
      <c r="D395" s="47"/>
      <c r="E395" s="47"/>
      <c r="F395" s="47"/>
      <c r="G395" s="48"/>
      <c r="H395" s="48"/>
      <c r="I395" s="48"/>
      <c r="J395" s="49" t="str">
        <f aca="false">IF($A395="","",Controls!$C$12 + SUMIFS('Capital Ledger'!$C$6:$C$405,'Capital Ledger'!$A$6:$A$405,"&lt;="&amp;$A395) + SUM($T$6:T394) - SUM($L$6:L394))</f>
        <v/>
      </c>
      <c r="K395" s="49" t="str">
        <f aca="false">IF($A395="","",MIN($J395,IF(OR($F395="Confirmed bottom",$F395="Major bottom"),Controls!$C$13,IF($F395="RADAR bottom",IF(Controls!$C$16="Yes",Controls!$C$14,0),IF($F395="Weekly boost",Controls!$C$15,0)))))</f>
        <v/>
      </c>
      <c r="L395" s="48"/>
      <c r="M395" s="49" t="str">
        <f aca="false">IF($A395="","",MAX(0,$G395)+MAX(0,$L395))</f>
        <v/>
      </c>
      <c r="N395" s="48"/>
      <c r="O395" s="50"/>
      <c r="P395" s="49" t="str">
        <f aca="false">IF($A395="","",$N395*Controls!$C$21)</f>
        <v/>
      </c>
      <c r="Q395" s="49" t="str">
        <f aca="false">IF($A395="","",$N395*Controls!$C$22)</f>
        <v/>
      </c>
      <c r="R395" s="49" t="str">
        <f aca="false">IF($A395="","",$N395*Controls!$C$23)</f>
        <v/>
      </c>
      <c r="S395" s="48"/>
      <c r="T395" s="48"/>
      <c r="U395" s="48"/>
      <c r="V395" s="49" t="str">
        <f aca="false">IF($A395="","",$J395-$L395+$T395)</f>
        <v/>
      </c>
      <c r="W395" s="51" t="str">
        <f aca="false">IF($A395="","",IF(ABS($G395-($H395+$I395))&lt;0.01,"OK","Check"))</f>
        <v/>
      </c>
      <c r="X395" s="52"/>
      <c r="Y395" s="11" t="str">
        <f aca="false">IF($A395="","",IF($L395&gt;$K395,1,0))</f>
        <v/>
      </c>
      <c r="Z395" s="11" t="str">
        <f aca="false">IF($A395="","",IF($N395&gt;0,IF(ABS($N395-($S395+$T395+$U395))&gt;0.01,1,0),0))</f>
        <v/>
      </c>
      <c r="AA395" s="11" t="str">
        <f aca="false">IF($A395="","",IF($W395&lt;&gt;"OK",1,0))</f>
        <v/>
      </c>
      <c r="AB395" s="11" t="str">
        <f aca="false">IF($A395="","",IF($V395&lt;0,1,0))</f>
        <v/>
      </c>
      <c r="AC395" s="43" t="str">
        <f aca="false">IF($A395="","",MAX(0,$AC394 + N($O395)))</f>
        <v/>
      </c>
      <c r="AD395" s="44" t="str">
        <f aca="false">IF($A395="","",MAX(0,$AD394 + IF(N($O395)&gt;0,$M395,0) - IF(N($O395)&lt;0,MIN($AD394 + IF(N($O395)&gt;0,$M395,0),(-N($O395))*IF(($AC394+MAX(N($O395),0))&gt;0,($AD394 + IF(N($O395)&gt;0,$M395,0))/($AC394+MAX(N($O395),0)),0)),0)))</f>
        <v/>
      </c>
      <c r="AE395" s="45" t="str">
        <f aca="false">IF($A395="","",IF($AC395&gt;0,$AD395/$AC395,""))</f>
        <v/>
      </c>
    </row>
    <row r="396" customFormat="false" ht="15" hidden="false" customHeight="true" outlineLevel="0" collapsed="false">
      <c r="A396" s="36"/>
      <c r="B396" s="37"/>
      <c r="C396" s="37"/>
      <c r="D396" s="37"/>
      <c r="E396" s="37"/>
      <c r="F396" s="37"/>
      <c r="G396" s="38"/>
      <c r="H396" s="38"/>
      <c r="I396" s="38"/>
      <c r="J396" s="39" t="str">
        <f aca="false">IF($A396="","",Controls!$C$12 + SUMIFS('Capital Ledger'!$C$6:$C$405,'Capital Ledger'!$A$6:$A$405,"&lt;="&amp;$A396) + SUM($T$6:T395) - SUM($L$6:L395))</f>
        <v/>
      </c>
      <c r="K396" s="39" t="str">
        <f aca="false">IF($A396="","",MIN($J396,IF(OR($F396="Confirmed bottom",$F396="Major bottom"),Controls!$C$13,IF($F396="RADAR bottom",IF(Controls!$C$16="Yes",Controls!$C$14,0),IF($F396="Weekly boost",Controls!$C$15,0)))))</f>
        <v/>
      </c>
      <c r="L396" s="38"/>
      <c r="M396" s="39" t="str">
        <f aca="false">IF($A396="","",MAX(0,$G396)+MAX(0,$L396))</f>
        <v/>
      </c>
      <c r="N396" s="38"/>
      <c r="O396" s="40"/>
      <c r="P396" s="39" t="str">
        <f aca="false">IF($A396="","",$N396*Controls!$C$21)</f>
        <v/>
      </c>
      <c r="Q396" s="39" t="str">
        <f aca="false">IF($A396="","",$N396*Controls!$C$22)</f>
        <v/>
      </c>
      <c r="R396" s="39" t="str">
        <f aca="false">IF($A396="","",$N396*Controls!$C$23)</f>
        <v/>
      </c>
      <c r="S396" s="38"/>
      <c r="T396" s="38"/>
      <c r="U396" s="38"/>
      <c r="V396" s="39" t="str">
        <f aca="false">IF($A396="","",$J396-$L396+$T396)</f>
        <v/>
      </c>
      <c r="W396" s="41" t="str">
        <f aca="false">IF($A396="","",IF(ABS($G396-($H396+$I396))&lt;0.01,"OK","Check"))</f>
        <v/>
      </c>
      <c r="X396" s="42"/>
      <c r="Y396" s="11" t="str">
        <f aca="false">IF($A396="","",IF($L396&gt;$K396,1,0))</f>
        <v/>
      </c>
      <c r="Z396" s="11" t="str">
        <f aca="false">IF($A396="","",IF($N396&gt;0,IF(ABS($N396-($S396+$T396+$U396))&gt;0.01,1,0),0))</f>
        <v/>
      </c>
      <c r="AA396" s="11" t="str">
        <f aca="false">IF($A396="","",IF($W396&lt;&gt;"OK",1,0))</f>
        <v/>
      </c>
      <c r="AB396" s="11" t="str">
        <f aca="false">IF($A396="","",IF($V396&lt;0,1,0))</f>
        <v/>
      </c>
      <c r="AC396" s="43" t="str">
        <f aca="false">IF($A396="","",MAX(0,$AC395 + N($O396)))</f>
        <v/>
      </c>
      <c r="AD396" s="44" t="str">
        <f aca="false">IF($A396="","",MAX(0,$AD395 + IF(N($O396)&gt;0,$M396,0) - IF(N($O396)&lt;0,MIN($AD395 + IF(N($O396)&gt;0,$M396,0),(-N($O396))*IF(($AC395+MAX(N($O396),0))&gt;0,($AD395 + IF(N($O396)&gt;0,$M396,0))/($AC395+MAX(N($O396),0)),0)),0)))</f>
        <v/>
      </c>
      <c r="AE396" s="45" t="str">
        <f aca="false">IF($A396="","",IF($AC396&gt;0,$AD396/$AC396,""))</f>
        <v/>
      </c>
    </row>
    <row r="397" customFormat="false" ht="15" hidden="false" customHeight="true" outlineLevel="0" collapsed="false">
      <c r="A397" s="46"/>
      <c r="B397" s="47"/>
      <c r="C397" s="47"/>
      <c r="D397" s="47"/>
      <c r="E397" s="47"/>
      <c r="F397" s="47"/>
      <c r="G397" s="48"/>
      <c r="H397" s="48"/>
      <c r="I397" s="48"/>
      <c r="J397" s="49" t="str">
        <f aca="false">IF($A397="","",Controls!$C$12 + SUMIFS('Capital Ledger'!$C$6:$C$405,'Capital Ledger'!$A$6:$A$405,"&lt;="&amp;$A397) + SUM($T$6:T396) - SUM($L$6:L396))</f>
        <v/>
      </c>
      <c r="K397" s="49" t="str">
        <f aca="false">IF($A397="","",MIN($J397,IF(OR($F397="Confirmed bottom",$F397="Major bottom"),Controls!$C$13,IF($F397="RADAR bottom",IF(Controls!$C$16="Yes",Controls!$C$14,0),IF($F397="Weekly boost",Controls!$C$15,0)))))</f>
        <v/>
      </c>
      <c r="L397" s="48"/>
      <c r="M397" s="49" t="str">
        <f aca="false">IF($A397="","",MAX(0,$G397)+MAX(0,$L397))</f>
        <v/>
      </c>
      <c r="N397" s="48"/>
      <c r="O397" s="50"/>
      <c r="P397" s="49" t="str">
        <f aca="false">IF($A397="","",$N397*Controls!$C$21)</f>
        <v/>
      </c>
      <c r="Q397" s="49" t="str">
        <f aca="false">IF($A397="","",$N397*Controls!$C$22)</f>
        <v/>
      </c>
      <c r="R397" s="49" t="str">
        <f aca="false">IF($A397="","",$N397*Controls!$C$23)</f>
        <v/>
      </c>
      <c r="S397" s="48"/>
      <c r="T397" s="48"/>
      <c r="U397" s="48"/>
      <c r="V397" s="49" t="str">
        <f aca="false">IF($A397="","",$J397-$L397+$T397)</f>
        <v/>
      </c>
      <c r="W397" s="51" t="str">
        <f aca="false">IF($A397="","",IF(ABS($G397-($H397+$I397))&lt;0.01,"OK","Check"))</f>
        <v/>
      </c>
      <c r="X397" s="52"/>
      <c r="Y397" s="11" t="str">
        <f aca="false">IF($A397="","",IF($L397&gt;$K397,1,0))</f>
        <v/>
      </c>
      <c r="Z397" s="11" t="str">
        <f aca="false">IF($A397="","",IF($N397&gt;0,IF(ABS($N397-($S397+$T397+$U397))&gt;0.01,1,0),0))</f>
        <v/>
      </c>
      <c r="AA397" s="11" t="str">
        <f aca="false">IF($A397="","",IF($W397&lt;&gt;"OK",1,0))</f>
        <v/>
      </c>
      <c r="AB397" s="11" t="str">
        <f aca="false">IF($A397="","",IF($V397&lt;0,1,0))</f>
        <v/>
      </c>
      <c r="AC397" s="43" t="str">
        <f aca="false">IF($A397="","",MAX(0,$AC396 + N($O397)))</f>
        <v/>
      </c>
      <c r="AD397" s="44" t="str">
        <f aca="false">IF($A397="","",MAX(0,$AD396 + IF(N($O397)&gt;0,$M397,0) - IF(N($O397)&lt;0,MIN($AD396 + IF(N($O397)&gt;0,$M397,0),(-N($O397))*IF(($AC396+MAX(N($O397),0))&gt;0,($AD396 + IF(N($O397)&gt;0,$M397,0))/($AC396+MAX(N($O397),0)),0)),0)))</f>
        <v/>
      </c>
      <c r="AE397" s="45" t="str">
        <f aca="false">IF($A397="","",IF($AC397&gt;0,$AD397/$AC397,""))</f>
        <v/>
      </c>
    </row>
    <row r="398" customFormat="false" ht="15" hidden="false" customHeight="true" outlineLevel="0" collapsed="false">
      <c r="A398" s="36"/>
      <c r="B398" s="37"/>
      <c r="C398" s="37"/>
      <c r="D398" s="37"/>
      <c r="E398" s="37"/>
      <c r="F398" s="37"/>
      <c r="G398" s="38"/>
      <c r="H398" s="38"/>
      <c r="I398" s="38"/>
      <c r="J398" s="39" t="str">
        <f aca="false">IF($A398="","",Controls!$C$12 + SUMIFS('Capital Ledger'!$C$6:$C$405,'Capital Ledger'!$A$6:$A$405,"&lt;="&amp;$A398) + SUM($T$6:T397) - SUM($L$6:L397))</f>
        <v/>
      </c>
      <c r="K398" s="39" t="str">
        <f aca="false">IF($A398="","",MIN($J398,IF(OR($F398="Confirmed bottom",$F398="Major bottom"),Controls!$C$13,IF($F398="RADAR bottom",IF(Controls!$C$16="Yes",Controls!$C$14,0),IF($F398="Weekly boost",Controls!$C$15,0)))))</f>
        <v/>
      </c>
      <c r="L398" s="38"/>
      <c r="M398" s="39" t="str">
        <f aca="false">IF($A398="","",MAX(0,$G398)+MAX(0,$L398))</f>
        <v/>
      </c>
      <c r="N398" s="38"/>
      <c r="O398" s="40"/>
      <c r="P398" s="39" t="str">
        <f aca="false">IF($A398="","",$N398*Controls!$C$21)</f>
        <v/>
      </c>
      <c r="Q398" s="39" t="str">
        <f aca="false">IF($A398="","",$N398*Controls!$C$22)</f>
        <v/>
      </c>
      <c r="R398" s="39" t="str">
        <f aca="false">IF($A398="","",$N398*Controls!$C$23)</f>
        <v/>
      </c>
      <c r="S398" s="38"/>
      <c r="T398" s="38"/>
      <c r="U398" s="38"/>
      <c r="V398" s="39" t="str">
        <f aca="false">IF($A398="","",$J398-$L398+$T398)</f>
        <v/>
      </c>
      <c r="W398" s="41" t="str">
        <f aca="false">IF($A398="","",IF(ABS($G398-($H398+$I398))&lt;0.01,"OK","Check"))</f>
        <v/>
      </c>
      <c r="X398" s="42"/>
      <c r="Y398" s="11" t="str">
        <f aca="false">IF($A398="","",IF($L398&gt;$K398,1,0))</f>
        <v/>
      </c>
      <c r="Z398" s="11" t="str">
        <f aca="false">IF($A398="","",IF($N398&gt;0,IF(ABS($N398-($S398+$T398+$U398))&gt;0.01,1,0),0))</f>
        <v/>
      </c>
      <c r="AA398" s="11" t="str">
        <f aca="false">IF($A398="","",IF($W398&lt;&gt;"OK",1,0))</f>
        <v/>
      </c>
      <c r="AB398" s="11" t="str">
        <f aca="false">IF($A398="","",IF($V398&lt;0,1,0))</f>
        <v/>
      </c>
      <c r="AC398" s="43" t="str">
        <f aca="false">IF($A398="","",MAX(0,$AC397 + N($O398)))</f>
        <v/>
      </c>
      <c r="AD398" s="44" t="str">
        <f aca="false">IF($A398="","",MAX(0,$AD397 + IF(N($O398)&gt;0,$M398,0) - IF(N($O398)&lt;0,MIN($AD397 + IF(N($O398)&gt;0,$M398,0),(-N($O398))*IF(($AC397+MAX(N($O398),0))&gt;0,($AD397 + IF(N($O398)&gt;0,$M398,0))/($AC397+MAX(N($O398),0)),0)),0)))</f>
        <v/>
      </c>
      <c r="AE398" s="45" t="str">
        <f aca="false">IF($A398="","",IF($AC398&gt;0,$AD398/$AC398,""))</f>
        <v/>
      </c>
    </row>
    <row r="399" customFormat="false" ht="15" hidden="false" customHeight="true" outlineLevel="0" collapsed="false">
      <c r="A399" s="46"/>
      <c r="B399" s="47"/>
      <c r="C399" s="47"/>
      <c r="D399" s="47"/>
      <c r="E399" s="47"/>
      <c r="F399" s="47"/>
      <c r="G399" s="48"/>
      <c r="H399" s="48"/>
      <c r="I399" s="48"/>
      <c r="J399" s="49" t="str">
        <f aca="false">IF($A399="","",Controls!$C$12 + SUMIFS('Capital Ledger'!$C$6:$C$405,'Capital Ledger'!$A$6:$A$405,"&lt;="&amp;$A399) + SUM($T$6:T398) - SUM($L$6:L398))</f>
        <v/>
      </c>
      <c r="K399" s="49" t="str">
        <f aca="false">IF($A399="","",MIN($J399,IF(OR($F399="Confirmed bottom",$F399="Major bottom"),Controls!$C$13,IF($F399="RADAR bottom",IF(Controls!$C$16="Yes",Controls!$C$14,0),IF($F399="Weekly boost",Controls!$C$15,0)))))</f>
        <v/>
      </c>
      <c r="L399" s="48"/>
      <c r="M399" s="49" t="str">
        <f aca="false">IF($A399="","",MAX(0,$G399)+MAX(0,$L399))</f>
        <v/>
      </c>
      <c r="N399" s="48"/>
      <c r="O399" s="50"/>
      <c r="P399" s="49" t="str">
        <f aca="false">IF($A399="","",$N399*Controls!$C$21)</f>
        <v/>
      </c>
      <c r="Q399" s="49" t="str">
        <f aca="false">IF($A399="","",$N399*Controls!$C$22)</f>
        <v/>
      </c>
      <c r="R399" s="49" t="str">
        <f aca="false">IF($A399="","",$N399*Controls!$C$23)</f>
        <v/>
      </c>
      <c r="S399" s="48"/>
      <c r="T399" s="48"/>
      <c r="U399" s="48"/>
      <c r="V399" s="49" t="str">
        <f aca="false">IF($A399="","",$J399-$L399+$T399)</f>
        <v/>
      </c>
      <c r="W399" s="51" t="str">
        <f aca="false">IF($A399="","",IF(ABS($G399-($H399+$I399))&lt;0.01,"OK","Check"))</f>
        <v/>
      </c>
      <c r="X399" s="52"/>
      <c r="Y399" s="11" t="str">
        <f aca="false">IF($A399="","",IF($L399&gt;$K399,1,0))</f>
        <v/>
      </c>
      <c r="Z399" s="11" t="str">
        <f aca="false">IF($A399="","",IF($N399&gt;0,IF(ABS($N399-($S399+$T399+$U399))&gt;0.01,1,0),0))</f>
        <v/>
      </c>
      <c r="AA399" s="11" t="str">
        <f aca="false">IF($A399="","",IF($W399&lt;&gt;"OK",1,0))</f>
        <v/>
      </c>
      <c r="AB399" s="11" t="str">
        <f aca="false">IF($A399="","",IF($V399&lt;0,1,0))</f>
        <v/>
      </c>
      <c r="AC399" s="43" t="str">
        <f aca="false">IF($A399="","",MAX(0,$AC398 + N($O399)))</f>
        <v/>
      </c>
      <c r="AD399" s="44" t="str">
        <f aca="false">IF($A399="","",MAX(0,$AD398 + IF(N($O399)&gt;0,$M399,0) - IF(N($O399)&lt;0,MIN($AD398 + IF(N($O399)&gt;0,$M399,0),(-N($O399))*IF(($AC398+MAX(N($O399),0))&gt;0,($AD398 + IF(N($O399)&gt;0,$M399,0))/($AC398+MAX(N($O399),0)),0)),0)))</f>
        <v/>
      </c>
      <c r="AE399" s="45" t="str">
        <f aca="false">IF($A399="","",IF($AC399&gt;0,$AD399/$AC399,""))</f>
        <v/>
      </c>
    </row>
    <row r="400" customFormat="false" ht="15" hidden="false" customHeight="true" outlineLevel="0" collapsed="false">
      <c r="A400" s="36"/>
      <c r="B400" s="37"/>
      <c r="C400" s="37"/>
      <c r="D400" s="37"/>
      <c r="E400" s="37"/>
      <c r="F400" s="37"/>
      <c r="G400" s="38"/>
      <c r="H400" s="38"/>
      <c r="I400" s="38"/>
      <c r="J400" s="39" t="str">
        <f aca="false">IF($A400="","",Controls!$C$12 + SUMIFS('Capital Ledger'!$C$6:$C$405,'Capital Ledger'!$A$6:$A$405,"&lt;="&amp;$A400) + SUM($T$6:T399) - SUM($L$6:L399))</f>
        <v/>
      </c>
      <c r="K400" s="39" t="str">
        <f aca="false">IF($A400="","",MIN($J400,IF(OR($F400="Confirmed bottom",$F400="Major bottom"),Controls!$C$13,IF($F400="RADAR bottom",IF(Controls!$C$16="Yes",Controls!$C$14,0),IF($F400="Weekly boost",Controls!$C$15,0)))))</f>
        <v/>
      </c>
      <c r="L400" s="38"/>
      <c r="M400" s="39" t="str">
        <f aca="false">IF($A400="","",MAX(0,$G400)+MAX(0,$L400))</f>
        <v/>
      </c>
      <c r="N400" s="38"/>
      <c r="O400" s="40"/>
      <c r="P400" s="39" t="str">
        <f aca="false">IF($A400="","",$N400*Controls!$C$21)</f>
        <v/>
      </c>
      <c r="Q400" s="39" t="str">
        <f aca="false">IF($A400="","",$N400*Controls!$C$22)</f>
        <v/>
      </c>
      <c r="R400" s="39" t="str">
        <f aca="false">IF($A400="","",$N400*Controls!$C$23)</f>
        <v/>
      </c>
      <c r="S400" s="38"/>
      <c r="T400" s="38"/>
      <c r="U400" s="38"/>
      <c r="V400" s="39" t="str">
        <f aca="false">IF($A400="","",$J400-$L400+$T400)</f>
        <v/>
      </c>
      <c r="W400" s="41" t="str">
        <f aca="false">IF($A400="","",IF(ABS($G400-($H400+$I400))&lt;0.01,"OK","Check"))</f>
        <v/>
      </c>
      <c r="X400" s="42"/>
      <c r="Y400" s="11" t="str">
        <f aca="false">IF($A400="","",IF($L400&gt;$K400,1,0))</f>
        <v/>
      </c>
      <c r="Z400" s="11" t="str">
        <f aca="false">IF($A400="","",IF($N400&gt;0,IF(ABS($N400-($S400+$T400+$U400))&gt;0.01,1,0),0))</f>
        <v/>
      </c>
      <c r="AA400" s="11" t="str">
        <f aca="false">IF($A400="","",IF($W400&lt;&gt;"OK",1,0))</f>
        <v/>
      </c>
      <c r="AB400" s="11" t="str">
        <f aca="false">IF($A400="","",IF($V400&lt;0,1,0))</f>
        <v/>
      </c>
      <c r="AC400" s="43" t="str">
        <f aca="false">IF($A400="","",MAX(0,$AC399 + N($O400)))</f>
        <v/>
      </c>
      <c r="AD400" s="44" t="str">
        <f aca="false">IF($A400="","",MAX(0,$AD399 + IF(N($O400)&gt;0,$M400,0) - IF(N($O400)&lt;0,MIN($AD399 + IF(N($O400)&gt;0,$M400,0),(-N($O400))*IF(($AC399+MAX(N($O400),0))&gt;0,($AD399 + IF(N($O400)&gt;0,$M400,0))/($AC399+MAX(N($O400),0)),0)),0)))</f>
        <v/>
      </c>
      <c r="AE400" s="45" t="str">
        <f aca="false">IF($A400="","",IF($AC400&gt;0,$AD400/$AC400,""))</f>
        <v/>
      </c>
    </row>
    <row r="401" customFormat="false" ht="15" hidden="false" customHeight="true" outlineLevel="0" collapsed="false">
      <c r="A401" s="46"/>
      <c r="B401" s="47"/>
      <c r="C401" s="47"/>
      <c r="D401" s="47"/>
      <c r="E401" s="47"/>
      <c r="F401" s="47"/>
      <c r="G401" s="48"/>
      <c r="H401" s="48"/>
      <c r="I401" s="48"/>
      <c r="J401" s="49" t="str">
        <f aca="false">IF($A401="","",Controls!$C$12 + SUMIFS('Capital Ledger'!$C$6:$C$405,'Capital Ledger'!$A$6:$A$405,"&lt;="&amp;$A401) + SUM($T$6:T400) - SUM($L$6:L400))</f>
        <v/>
      </c>
      <c r="K401" s="49" t="str">
        <f aca="false">IF($A401="","",MIN($J401,IF(OR($F401="Confirmed bottom",$F401="Major bottom"),Controls!$C$13,IF($F401="RADAR bottom",IF(Controls!$C$16="Yes",Controls!$C$14,0),IF($F401="Weekly boost",Controls!$C$15,0)))))</f>
        <v/>
      </c>
      <c r="L401" s="48"/>
      <c r="M401" s="49" t="str">
        <f aca="false">IF($A401="","",MAX(0,$G401)+MAX(0,$L401))</f>
        <v/>
      </c>
      <c r="N401" s="48"/>
      <c r="O401" s="50"/>
      <c r="P401" s="49" t="str">
        <f aca="false">IF($A401="","",$N401*Controls!$C$21)</f>
        <v/>
      </c>
      <c r="Q401" s="49" t="str">
        <f aca="false">IF($A401="","",$N401*Controls!$C$22)</f>
        <v/>
      </c>
      <c r="R401" s="49" t="str">
        <f aca="false">IF($A401="","",$N401*Controls!$C$23)</f>
        <v/>
      </c>
      <c r="S401" s="48"/>
      <c r="T401" s="48"/>
      <c r="U401" s="48"/>
      <c r="V401" s="49" t="str">
        <f aca="false">IF($A401="","",$J401-$L401+$T401)</f>
        <v/>
      </c>
      <c r="W401" s="51" t="str">
        <f aca="false">IF($A401="","",IF(ABS($G401-($H401+$I401))&lt;0.01,"OK","Check"))</f>
        <v/>
      </c>
      <c r="X401" s="52"/>
      <c r="Y401" s="11" t="str">
        <f aca="false">IF($A401="","",IF($L401&gt;$K401,1,0))</f>
        <v/>
      </c>
      <c r="Z401" s="11" t="str">
        <f aca="false">IF($A401="","",IF($N401&gt;0,IF(ABS($N401-($S401+$T401+$U401))&gt;0.01,1,0),0))</f>
        <v/>
      </c>
      <c r="AA401" s="11" t="str">
        <f aca="false">IF($A401="","",IF($W401&lt;&gt;"OK",1,0))</f>
        <v/>
      </c>
      <c r="AB401" s="11" t="str">
        <f aca="false">IF($A401="","",IF($V401&lt;0,1,0))</f>
        <v/>
      </c>
      <c r="AC401" s="43" t="str">
        <f aca="false">IF($A401="","",MAX(0,$AC400 + N($O401)))</f>
        <v/>
      </c>
      <c r="AD401" s="44" t="str">
        <f aca="false">IF($A401="","",MAX(0,$AD400 + IF(N($O401)&gt;0,$M401,0) - IF(N($O401)&lt;0,MIN($AD400 + IF(N($O401)&gt;0,$M401,0),(-N($O401))*IF(($AC400+MAX(N($O401),0))&gt;0,($AD400 + IF(N($O401)&gt;0,$M401,0))/($AC400+MAX(N($O401),0)),0)),0)))</f>
        <v/>
      </c>
      <c r="AE401" s="45" t="str">
        <f aca="false">IF($A401="","",IF($AC401&gt;0,$AD401/$AC401,""))</f>
        <v/>
      </c>
    </row>
    <row r="402" customFormat="false" ht="15" hidden="false" customHeight="true" outlineLevel="0" collapsed="false">
      <c r="A402" s="36"/>
      <c r="B402" s="37"/>
      <c r="C402" s="37"/>
      <c r="D402" s="37"/>
      <c r="E402" s="37"/>
      <c r="F402" s="37"/>
      <c r="G402" s="38"/>
      <c r="H402" s="38"/>
      <c r="I402" s="38"/>
      <c r="J402" s="39" t="str">
        <f aca="false">IF($A402="","",Controls!$C$12 + SUMIFS('Capital Ledger'!$C$6:$C$405,'Capital Ledger'!$A$6:$A$405,"&lt;="&amp;$A402) + SUM($T$6:T401) - SUM($L$6:L401))</f>
        <v/>
      </c>
      <c r="K402" s="39" t="str">
        <f aca="false">IF($A402="","",MIN($J402,IF(OR($F402="Confirmed bottom",$F402="Major bottom"),Controls!$C$13,IF($F402="RADAR bottom",IF(Controls!$C$16="Yes",Controls!$C$14,0),IF($F402="Weekly boost",Controls!$C$15,0)))))</f>
        <v/>
      </c>
      <c r="L402" s="38"/>
      <c r="M402" s="39" t="str">
        <f aca="false">IF($A402="","",MAX(0,$G402)+MAX(0,$L402))</f>
        <v/>
      </c>
      <c r="N402" s="38"/>
      <c r="O402" s="40"/>
      <c r="P402" s="39" t="str">
        <f aca="false">IF($A402="","",$N402*Controls!$C$21)</f>
        <v/>
      </c>
      <c r="Q402" s="39" t="str">
        <f aca="false">IF($A402="","",$N402*Controls!$C$22)</f>
        <v/>
      </c>
      <c r="R402" s="39" t="str">
        <f aca="false">IF($A402="","",$N402*Controls!$C$23)</f>
        <v/>
      </c>
      <c r="S402" s="38"/>
      <c r="T402" s="38"/>
      <c r="U402" s="38"/>
      <c r="V402" s="39" t="str">
        <f aca="false">IF($A402="","",$J402-$L402+$T402)</f>
        <v/>
      </c>
      <c r="W402" s="41" t="str">
        <f aca="false">IF($A402="","",IF(ABS($G402-($H402+$I402))&lt;0.01,"OK","Check"))</f>
        <v/>
      </c>
      <c r="X402" s="42"/>
      <c r="Y402" s="11" t="str">
        <f aca="false">IF($A402="","",IF($L402&gt;$K402,1,0))</f>
        <v/>
      </c>
      <c r="Z402" s="11" t="str">
        <f aca="false">IF($A402="","",IF($N402&gt;0,IF(ABS($N402-($S402+$T402+$U402))&gt;0.01,1,0),0))</f>
        <v/>
      </c>
      <c r="AA402" s="11" t="str">
        <f aca="false">IF($A402="","",IF($W402&lt;&gt;"OK",1,0))</f>
        <v/>
      </c>
      <c r="AB402" s="11" t="str">
        <f aca="false">IF($A402="","",IF($V402&lt;0,1,0))</f>
        <v/>
      </c>
      <c r="AC402" s="43" t="str">
        <f aca="false">IF($A402="","",MAX(0,$AC401 + N($O402)))</f>
        <v/>
      </c>
      <c r="AD402" s="44" t="str">
        <f aca="false">IF($A402="","",MAX(0,$AD401 + IF(N($O402)&gt;0,$M402,0) - IF(N($O402)&lt;0,MIN($AD401 + IF(N($O402)&gt;0,$M402,0),(-N($O402))*IF(($AC401+MAX(N($O402),0))&gt;0,($AD401 + IF(N($O402)&gt;0,$M402,0))/($AC401+MAX(N($O402),0)),0)),0)))</f>
        <v/>
      </c>
      <c r="AE402" s="45" t="str">
        <f aca="false">IF($A402="","",IF($AC402&gt;0,$AD402/$AC402,""))</f>
        <v/>
      </c>
    </row>
    <row r="403" customFormat="false" ht="15" hidden="false" customHeight="true" outlineLevel="0" collapsed="false">
      <c r="A403" s="46"/>
      <c r="B403" s="47"/>
      <c r="C403" s="47"/>
      <c r="D403" s="47"/>
      <c r="E403" s="47"/>
      <c r="F403" s="47"/>
      <c r="G403" s="48"/>
      <c r="H403" s="48"/>
      <c r="I403" s="48"/>
      <c r="J403" s="49" t="str">
        <f aca="false">IF($A403="","",Controls!$C$12 + SUMIFS('Capital Ledger'!$C$6:$C$405,'Capital Ledger'!$A$6:$A$405,"&lt;="&amp;$A403) + SUM($T$6:T402) - SUM($L$6:L402))</f>
        <v/>
      </c>
      <c r="K403" s="49" t="str">
        <f aca="false">IF($A403="","",MIN($J403,IF(OR($F403="Confirmed bottom",$F403="Major bottom"),Controls!$C$13,IF($F403="RADAR bottom",IF(Controls!$C$16="Yes",Controls!$C$14,0),IF($F403="Weekly boost",Controls!$C$15,0)))))</f>
        <v/>
      </c>
      <c r="L403" s="48"/>
      <c r="M403" s="49" t="str">
        <f aca="false">IF($A403="","",MAX(0,$G403)+MAX(0,$L403))</f>
        <v/>
      </c>
      <c r="N403" s="48"/>
      <c r="O403" s="50"/>
      <c r="P403" s="49" t="str">
        <f aca="false">IF($A403="","",$N403*Controls!$C$21)</f>
        <v/>
      </c>
      <c r="Q403" s="49" t="str">
        <f aca="false">IF($A403="","",$N403*Controls!$C$22)</f>
        <v/>
      </c>
      <c r="R403" s="49" t="str">
        <f aca="false">IF($A403="","",$N403*Controls!$C$23)</f>
        <v/>
      </c>
      <c r="S403" s="48"/>
      <c r="T403" s="48"/>
      <c r="U403" s="48"/>
      <c r="V403" s="49" t="str">
        <f aca="false">IF($A403="","",$J403-$L403+$T403)</f>
        <v/>
      </c>
      <c r="W403" s="51" t="str">
        <f aca="false">IF($A403="","",IF(ABS($G403-($H403+$I403))&lt;0.01,"OK","Check"))</f>
        <v/>
      </c>
      <c r="X403" s="52"/>
      <c r="Y403" s="11" t="str">
        <f aca="false">IF($A403="","",IF($L403&gt;$K403,1,0))</f>
        <v/>
      </c>
      <c r="Z403" s="11" t="str">
        <f aca="false">IF($A403="","",IF($N403&gt;0,IF(ABS($N403-($S403+$T403+$U403))&gt;0.01,1,0),0))</f>
        <v/>
      </c>
      <c r="AA403" s="11" t="str">
        <f aca="false">IF($A403="","",IF($W403&lt;&gt;"OK",1,0))</f>
        <v/>
      </c>
      <c r="AB403" s="11" t="str">
        <f aca="false">IF($A403="","",IF($V403&lt;0,1,0))</f>
        <v/>
      </c>
      <c r="AC403" s="43" t="str">
        <f aca="false">IF($A403="","",MAX(0,$AC402 + N($O403)))</f>
        <v/>
      </c>
      <c r="AD403" s="44" t="str">
        <f aca="false">IF($A403="","",MAX(0,$AD402 + IF(N($O403)&gt;0,$M403,0) - IF(N($O403)&lt;0,MIN($AD402 + IF(N($O403)&gt;0,$M403,0),(-N($O403))*IF(($AC402+MAX(N($O403),0))&gt;0,($AD402 + IF(N($O403)&gt;0,$M403,0))/($AC402+MAX(N($O403),0)),0)),0)))</f>
        <v/>
      </c>
      <c r="AE403" s="45" t="str">
        <f aca="false">IF($A403="","",IF($AC403&gt;0,$AD403/$AC403,""))</f>
        <v/>
      </c>
    </row>
    <row r="404" customFormat="false" ht="15" hidden="false" customHeight="true" outlineLevel="0" collapsed="false">
      <c r="A404" s="36"/>
      <c r="B404" s="37"/>
      <c r="C404" s="37"/>
      <c r="D404" s="37"/>
      <c r="E404" s="37"/>
      <c r="F404" s="37"/>
      <c r="G404" s="38"/>
      <c r="H404" s="38"/>
      <c r="I404" s="38"/>
      <c r="J404" s="39" t="str">
        <f aca="false">IF($A404="","",Controls!$C$12 + SUMIFS('Capital Ledger'!$C$6:$C$405,'Capital Ledger'!$A$6:$A$405,"&lt;="&amp;$A404) + SUM($T$6:T403) - SUM($L$6:L403))</f>
        <v/>
      </c>
      <c r="K404" s="39" t="str">
        <f aca="false">IF($A404="","",MIN($J404,IF(OR($F404="Confirmed bottom",$F404="Major bottom"),Controls!$C$13,IF($F404="RADAR bottom",IF(Controls!$C$16="Yes",Controls!$C$14,0),IF($F404="Weekly boost",Controls!$C$15,0)))))</f>
        <v/>
      </c>
      <c r="L404" s="38"/>
      <c r="M404" s="39" t="str">
        <f aca="false">IF($A404="","",MAX(0,$G404)+MAX(0,$L404))</f>
        <v/>
      </c>
      <c r="N404" s="38"/>
      <c r="O404" s="40"/>
      <c r="P404" s="39" t="str">
        <f aca="false">IF($A404="","",$N404*Controls!$C$21)</f>
        <v/>
      </c>
      <c r="Q404" s="39" t="str">
        <f aca="false">IF($A404="","",$N404*Controls!$C$22)</f>
        <v/>
      </c>
      <c r="R404" s="39" t="str">
        <f aca="false">IF($A404="","",$N404*Controls!$C$23)</f>
        <v/>
      </c>
      <c r="S404" s="38"/>
      <c r="T404" s="38"/>
      <c r="U404" s="38"/>
      <c r="V404" s="39" t="str">
        <f aca="false">IF($A404="","",$J404-$L404+$T404)</f>
        <v/>
      </c>
      <c r="W404" s="41" t="str">
        <f aca="false">IF($A404="","",IF(ABS($G404-($H404+$I404))&lt;0.01,"OK","Check"))</f>
        <v/>
      </c>
      <c r="X404" s="42"/>
      <c r="Y404" s="11" t="str">
        <f aca="false">IF($A404="","",IF($L404&gt;$K404,1,0))</f>
        <v/>
      </c>
      <c r="Z404" s="11" t="str">
        <f aca="false">IF($A404="","",IF($N404&gt;0,IF(ABS($N404-($S404+$T404+$U404))&gt;0.01,1,0),0))</f>
        <v/>
      </c>
      <c r="AA404" s="11" t="str">
        <f aca="false">IF($A404="","",IF($W404&lt;&gt;"OK",1,0))</f>
        <v/>
      </c>
      <c r="AB404" s="11" t="str">
        <f aca="false">IF($A404="","",IF($V404&lt;0,1,0))</f>
        <v/>
      </c>
      <c r="AC404" s="43" t="str">
        <f aca="false">IF($A404="","",MAX(0,$AC403 + N($O404)))</f>
        <v/>
      </c>
      <c r="AD404" s="44" t="str">
        <f aca="false">IF($A404="","",MAX(0,$AD403 + IF(N($O404)&gt;0,$M404,0) - IF(N($O404)&lt;0,MIN($AD403 + IF(N($O404)&gt;0,$M404,0),(-N($O404))*IF(($AC403+MAX(N($O404),0))&gt;0,($AD403 + IF(N($O404)&gt;0,$M404,0))/($AC403+MAX(N($O404),0)),0)),0)))</f>
        <v/>
      </c>
      <c r="AE404" s="45" t="str">
        <f aca="false">IF($A404="","",IF($AC404&gt;0,$AD404/$AC404,""))</f>
        <v/>
      </c>
    </row>
    <row r="405" customFormat="false" ht="15" hidden="false" customHeight="true" outlineLevel="0" collapsed="false">
      <c r="A405" s="46"/>
      <c r="B405" s="47"/>
      <c r="C405" s="47"/>
      <c r="D405" s="47"/>
      <c r="E405" s="47"/>
      <c r="F405" s="47"/>
      <c r="G405" s="48"/>
      <c r="H405" s="48"/>
      <c r="I405" s="48"/>
      <c r="J405" s="49" t="str">
        <f aca="false">IF($A405="","",Controls!$C$12 + SUMIFS('Capital Ledger'!$C$6:$C$405,'Capital Ledger'!$A$6:$A$405,"&lt;="&amp;$A405) + SUM($T$6:T404) - SUM($L$6:L404))</f>
        <v/>
      </c>
      <c r="K405" s="49" t="str">
        <f aca="false">IF($A405="","",MIN($J405,IF(OR($F405="Confirmed bottom",$F405="Major bottom"),Controls!$C$13,IF($F405="RADAR bottom",IF(Controls!$C$16="Yes",Controls!$C$14,0),IF($F405="Weekly boost",Controls!$C$15,0)))))</f>
        <v/>
      </c>
      <c r="L405" s="48"/>
      <c r="M405" s="49" t="str">
        <f aca="false">IF($A405="","",MAX(0,$G405)+MAX(0,$L405))</f>
        <v/>
      </c>
      <c r="N405" s="48"/>
      <c r="O405" s="50"/>
      <c r="P405" s="49" t="str">
        <f aca="false">IF($A405="","",$N405*Controls!$C$21)</f>
        <v/>
      </c>
      <c r="Q405" s="49" t="str">
        <f aca="false">IF($A405="","",$N405*Controls!$C$22)</f>
        <v/>
      </c>
      <c r="R405" s="49" t="str">
        <f aca="false">IF($A405="","",$N405*Controls!$C$23)</f>
        <v/>
      </c>
      <c r="S405" s="48"/>
      <c r="T405" s="48"/>
      <c r="U405" s="48"/>
      <c r="V405" s="49" t="str">
        <f aca="false">IF($A405="","",$J405-$L405+$T405)</f>
        <v/>
      </c>
      <c r="W405" s="51" t="str">
        <f aca="false">IF($A405="","",IF(ABS($G405-($H405+$I405))&lt;0.01,"OK","Check"))</f>
        <v/>
      </c>
      <c r="X405" s="52"/>
      <c r="Y405" s="11" t="str">
        <f aca="false">IF($A405="","",IF($L405&gt;$K405,1,0))</f>
        <v/>
      </c>
      <c r="Z405" s="11" t="str">
        <f aca="false">IF($A405="","",IF($N405&gt;0,IF(ABS($N405-($S405+$T405+$U405))&gt;0.01,1,0),0))</f>
        <v/>
      </c>
      <c r="AA405" s="11" t="str">
        <f aca="false">IF($A405="","",IF($W405&lt;&gt;"OK",1,0))</f>
        <v/>
      </c>
      <c r="AB405" s="11" t="str">
        <f aca="false">IF($A405="","",IF($V405&lt;0,1,0))</f>
        <v/>
      </c>
      <c r="AC405" s="43" t="str">
        <f aca="false">IF($A405="","",MAX(0,$AC404 + N($O405)))</f>
        <v/>
      </c>
      <c r="AD405" s="44" t="str">
        <f aca="false">IF($A405="","",MAX(0,$AD404 + IF(N($O405)&gt;0,$M405,0) - IF(N($O405)&lt;0,MIN($AD404 + IF(N($O405)&gt;0,$M405,0),(-N($O405))*IF(($AC404+MAX(N($O405),0))&gt;0,($AD404 + IF(N($O405)&gt;0,$M405,0))/($AC404+MAX(N($O405),0)),0)),0)))</f>
        <v/>
      </c>
      <c r="AE405" s="45" t="str">
        <f aca="false">IF($A405="","",IF($AC405&gt;0,$AD405/$AC405,""))</f>
        <v/>
      </c>
    </row>
    <row r="406" customFormat="false" ht="15" hidden="false" customHeight="true" outlineLevel="0" collapsed="false">
      <c r="A406" s="36"/>
      <c r="B406" s="37"/>
      <c r="C406" s="37"/>
      <c r="D406" s="37"/>
      <c r="E406" s="37"/>
      <c r="F406" s="37"/>
      <c r="G406" s="38"/>
      <c r="H406" s="38"/>
      <c r="I406" s="38"/>
      <c r="J406" s="39" t="str">
        <f aca="false">IF($A406="","",Controls!$C$12 + SUMIFS('Capital Ledger'!$C$6:$C$405,'Capital Ledger'!$A$6:$A$405,"&lt;="&amp;$A406) + SUM($T$6:T405) - SUM($L$6:L405))</f>
        <v/>
      </c>
      <c r="K406" s="39" t="str">
        <f aca="false">IF($A406="","",MIN($J406,IF(OR($F406="Confirmed bottom",$F406="Major bottom"),Controls!$C$13,IF($F406="RADAR bottom",IF(Controls!$C$16="Yes",Controls!$C$14,0),IF($F406="Weekly boost",Controls!$C$15,0)))))</f>
        <v/>
      </c>
      <c r="L406" s="38"/>
      <c r="M406" s="39" t="str">
        <f aca="false">IF($A406="","",MAX(0,$G406)+MAX(0,$L406))</f>
        <v/>
      </c>
      <c r="N406" s="38"/>
      <c r="O406" s="40"/>
      <c r="P406" s="39" t="str">
        <f aca="false">IF($A406="","",$N406*Controls!$C$21)</f>
        <v/>
      </c>
      <c r="Q406" s="39" t="str">
        <f aca="false">IF($A406="","",$N406*Controls!$C$22)</f>
        <v/>
      </c>
      <c r="R406" s="39" t="str">
        <f aca="false">IF($A406="","",$N406*Controls!$C$23)</f>
        <v/>
      </c>
      <c r="S406" s="38"/>
      <c r="T406" s="38"/>
      <c r="U406" s="38"/>
      <c r="V406" s="39" t="str">
        <f aca="false">IF($A406="","",$J406-$L406+$T406)</f>
        <v/>
      </c>
      <c r="W406" s="41" t="str">
        <f aca="false">IF($A406="","",IF(ABS($G406-($H406+$I406))&lt;0.01,"OK","Check"))</f>
        <v/>
      </c>
      <c r="X406" s="42"/>
      <c r="Y406" s="11" t="str">
        <f aca="false">IF($A406="","",IF($L406&gt;$K406,1,0))</f>
        <v/>
      </c>
      <c r="Z406" s="11" t="str">
        <f aca="false">IF($A406="","",IF($N406&gt;0,IF(ABS($N406-($S406+$T406+$U406))&gt;0.01,1,0),0))</f>
        <v/>
      </c>
      <c r="AA406" s="11" t="str">
        <f aca="false">IF($A406="","",IF($W406&lt;&gt;"OK",1,0))</f>
        <v/>
      </c>
      <c r="AB406" s="11" t="str">
        <f aca="false">IF($A406="","",IF($V406&lt;0,1,0))</f>
        <v/>
      </c>
      <c r="AC406" s="43" t="str">
        <f aca="false">IF($A406="","",MAX(0,$AC405 + N($O406)))</f>
        <v/>
      </c>
      <c r="AD406" s="44" t="str">
        <f aca="false">IF($A406="","",MAX(0,$AD405 + IF(N($O406)&gt;0,$M406,0) - IF(N($O406)&lt;0,MIN($AD405 + IF(N($O406)&gt;0,$M406,0),(-N($O406))*IF(($AC405+MAX(N($O406),0))&gt;0,($AD405 + IF(N($O406)&gt;0,$M406,0))/($AC405+MAX(N($O406),0)),0)),0)))</f>
        <v/>
      </c>
      <c r="AE406" s="45" t="str">
        <f aca="false">IF($A406="","",IF($AC406&gt;0,$AD406/$AC406,""))</f>
        <v/>
      </c>
    </row>
    <row r="407" customFormat="false" ht="15" hidden="false" customHeight="true" outlineLevel="0" collapsed="false">
      <c r="A407" s="46"/>
      <c r="B407" s="47"/>
      <c r="C407" s="47"/>
      <c r="D407" s="47"/>
      <c r="E407" s="47"/>
      <c r="F407" s="47"/>
      <c r="G407" s="48"/>
      <c r="H407" s="48"/>
      <c r="I407" s="48"/>
      <c r="J407" s="49" t="str">
        <f aca="false">IF($A407="","",Controls!$C$12 + SUMIFS('Capital Ledger'!$C$6:$C$405,'Capital Ledger'!$A$6:$A$405,"&lt;="&amp;$A407) + SUM($T$6:T406) - SUM($L$6:L406))</f>
        <v/>
      </c>
      <c r="K407" s="49" t="str">
        <f aca="false">IF($A407="","",MIN($J407,IF(OR($F407="Confirmed bottom",$F407="Major bottom"),Controls!$C$13,IF($F407="RADAR bottom",IF(Controls!$C$16="Yes",Controls!$C$14,0),IF($F407="Weekly boost",Controls!$C$15,0)))))</f>
        <v/>
      </c>
      <c r="L407" s="48"/>
      <c r="M407" s="49" t="str">
        <f aca="false">IF($A407="","",MAX(0,$G407)+MAX(0,$L407))</f>
        <v/>
      </c>
      <c r="N407" s="48"/>
      <c r="O407" s="50"/>
      <c r="P407" s="49" t="str">
        <f aca="false">IF($A407="","",$N407*Controls!$C$21)</f>
        <v/>
      </c>
      <c r="Q407" s="49" t="str">
        <f aca="false">IF($A407="","",$N407*Controls!$C$22)</f>
        <v/>
      </c>
      <c r="R407" s="49" t="str">
        <f aca="false">IF($A407="","",$N407*Controls!$C$23)</f>
        <v/>
      </c>
      <c r="S407" s="48"/>
      <c r="T407" s="48"/>
      <c r="U407" s="48"/>
      <c r="V407" s="49" t="str">
        <f aca="false">IF($A407="","",$J407-$L407+$T407)</f>
        <v/>
      </c>
      <c r="W407" s="51" t="str">
        <f aca="false">IF($A407="","",IF(ABS($G407-($H407+$I407))&lt;0.01,"OK","Check"))</f>
        <v/>
      </c>
      <c r="X407" s="52"/>
      <c r="Y407" s="11" t="str">
        <f aca="false">IF($A407="","",IF($L407&gt;$K407,1,0))</f>
        <v/>
      </c>
      <c r="Z407" s="11" t="str">
        <f aca="false">IF($A407="","",IF($N407&gt;0,IF(ABS($N407-($S407+$T407+$U407))&gt;0.01,1,0),0))</f>
        <v/>
      </c>
      <c r="AA407" s="11" t="str">
        <f aca="false">IF($A407="","",IF($W407&lt;&gt;"OK",1,0))</f>
        <v/>
      </c>
      <c r="AB407" s="11" t="str">
        <f aca="false">IF($A407="","",IF($V407&lt;0,1,0))</f>
        <v/>
      </c>
      <c r="AC407" s="43" t="str">
        <f aca="false">IF($A407="","",MAX(0,$AC406 + N($O407)))</f>
        <v/>
      </c>
      <c r="AD407" s="44" t="str">
        <f aca="false">IF($A407="","",MAX(0,$AD406 + IF(N($O407)&gt;0,$M407,0) - IF(N($O407)&lt;0,MIN($AD406 + IF(N($O407)&gt;0,$M407,0),(-N($O407))*IF(($AC406+MAX(N($O407),0))&gt;0,($AD406 + IF(N($O407)&gt;0,$M407,0))/($AC406+MAX(N($O407),0)),0)),0)))</f>
        <v/>
      </c>
      <c r="AE407" s="45" t="str">
        <f aca="false">IF($A407="","",IF($AC407&gt;0,$AD407/$AC407,""))</f>
        <v/>
      </c>
    </row>
    <row r="408" customFormat="false" ht="15" hidden="false" customHeight="true" outlineLevel="0" collapsed="false">
      <c r="A408" s="36"/>
      <c r="B408" s="37"/>
      <c r="C408" s="37"/>
      <c r="D408" s="37"/>
      <c r="E408" s="37"/>
      <c r="F408" s="37"/>
      <c r="G408" s="38"/>
      <c r="H408" s="38"/>
      <c r="I408" s="38"/>
      <c r="J408" s="39" t="str">
        <f aca="false">IF($A408="","",Controls!$C$12 + SUMIFS('Capital Ledger'!$C$6:$C$405,'Capital Ledger'!$A$6:$A$405,"&lt;="&amp;$A408) + SUM($T$6:T407) - SUM($L$6:L407))</f>
        <v/>
      </c>
      <c r="K408" s="39" t="str">
        <f aca="false">IF($A408="","",MIN($J408,IF(OR($F408="Confirmed bottom",$F408="Major bottom"),Controls!$C$13,IF($F408="RADAR bottom",IF(Controls!$C$16="Yes",Controls!$C$14,0),IF($F408="Weekly boost",Controls!$C$15,0)))))</f>
        <v/>
      </c>
      <c r="L408" s="38"/>
      <c r="M408" s="39" t="str">
        <f aca="false">IF($A408="","",MAX(0,$G408)+MAX(0,$L408))</f>
        <v/>
      </c>
      <c r="N408" s="38"/>
      <c r="O408" s="40"/>
      <c r="P408" s="39" t="str">
        <f aca="false">IF($A408="","",$N408*Controls!$C$21)</f>
        <v/>
      </c>
      <c r="Q408" s="39" t="str">
        <f aca="false">IF($A408="","",$N408*Controls!$C$22)</f>
        <v/>
      </c>
      <c r="R408" s="39" t="str">
        <f aca="false">IF($A408="","",$N408*Controls!$C$23)</f>
        <v/>
      </c>
      <c r="S408" s="38"/>
      <c r="T408" s="38"/>
      <c r="U408" s="38"/>
      <c r="V408" s="39" t="str">
        <f aca="false">IF($A408="","",$J408-$L408+$T408)</f>
        <v/>
      </c>
      <c r="W408" s="41" t="str">
        <f aca="false">IF($A408="","",IF(ABS($G408-($H408+$I408))&lt;0.01,"OK","Check"))</f>
        <v/>
      </c>
      <c r="X408" s="42"/>
      <c r="Y408" s="11" t="str">
        <f aca="false">IF($A408="","",IF($L408&gt;$K408,1,0))</f>
        <v/>
      </c>
      <c r="Z408" s="11" t="str">
        <f aca="false">IF($A408="","",IF($N408&gt;0,IF(ABS($N408-($S408+$T408+$U408))&gt;0.01,1,0),0))</f>
        <v/>
      </c>
      <c r="AA408" s="11" t="str">
        <f aca="false">IF($A408="","",IF($W408&lt;&gt;"OK",1,0))</f>
        <v/>
      </c>
      <c r="AB408" s="11" t="str">
        <f aca="false">IF($A408="","",IF($V408&lt;0,1,0))</f>
        <v/>
      </c>
      <c r="AC408" s="43" t="str">
        <f aca="false">IF($A408="","",MAX(0,$AC407 + N($O408)))</f>
        <v/>
      </c>
      <c r="AD408" s="44" t="str">
        <f aca="false">IF($A408="","",MAX(0,$AD407 + IF(N($O408)&gt;0,$M408,0) - IF(N($O408)&lt;0,MIN($AD407 + IF(N($O408)&gt;0,$M408,0),(-N($O408))*IF(($AC407+MAX(N($O408),0))&gt;0,($AD407 + IF(N($O408)&gt;0,$M408,0))/($AC407+MAX(N($O408),0)),0)),0)))</f>
        <v/>
      </c>
      <c r="AE408" s="45" t="str">
        <f aca="false">IF($A408="","",IF($AC408&gt;0,$AD408/$AC408,""))</f>
        <v/>
      </c>
    </row>
    <row r="409" customFormat="false" ht="15" hidden="false" customHeight="true" outlineLevel="0" collapsed="false">
      <c r="A409" s="46"/>
      <c r="B409" s="47"/>
      <c r="C409" s="47"/>
      <c r="D409" s="47"/>
      <c r="E409" s="47"/>
      <c r="F409" s="47"/>
      <c r="G409" s="48"/>
      <c r="H409" s="48"/>
      <c r="I409" s="48"/>
      <c r="J409" s="49" t="str">
        <f aca="false">IF($A409="","",Controls!$C$12 + SUMIFS('Capital Ledger'!$C$6:$C$405,'Capital Ledger'!$A$6:$A$405,"&lt;="&amp;$A409) + SUM($T$6:T408) - SUM($L$6:L408))</f>
        <v/>
      </c>
      <c r="K409" s="49" t="str">
        <f aca="false">IF($A409="","",MIN($J409,IF(OR($F409="Confirmed bottom",$F409="Major bottom"),Controls!$C$13,IF($F409="RADAR bottom",IF(Controls!$C$16="Yes",Controls!$C$14,0),IF($F409="Weekly boost",Controls!$C$15,0)))))</f>
        <v/>
      </c>
      <c r="L409" s="48"/>
      <c r="M409" s="49" t="str">
        <f aca="false">IF($A409="","",MAX(0,$G409)+MAX(0,$L409))</f>
        <v/>
      </c>
      <c r="N409" s="48"/>
      <c r="O409" s="50"/>
      <c r="P409" s="49" t="str">
        <f aca="false">IF($A409="","",$N409*Controls!$C$21)</f>
        <v/>
      </c>
      <c r="Q409" s="49" t="str">
        <f aca="false">IF($A409="","",$N409*Controls!$C$22)</f>
        <v/>
      </c>
      <c r="R409" s="49" t="str">
        <f aca="false">IF($A409="","",$N409*Controls!$C$23)</f>
        <v/>
      </c>
      <c r="S409" s="48"/>
      <c r="T409" s="48"/>
      <c r="U409" s="48"/>
      <c r="V409" s="49" t="str">
        <f aca="false">IF($A409="","",$J409-$L409+$T409)</f>
        <v/>
      </c>
      <c r="W409" s="51" t="str">
        <f aca="false">IF($A409="","",IF(ABS($G409-($H409+$I409))&lt;0.01,"OK","Check"))</f>
        <v/>
      </c>
      <c r="X409" s="52"/>
      <c r="Y409" s="11" t="str">
        <f aca="false">IF($A409="","",IF($L409&gt;$K409,1,0))</f>
        <v/>
      </c>
      <c r="Z409" s="11" t="str">
        <f aca="false">IF($A409="","",IF($N409&gt;0,IF(ABS($N409-($S409+$T409+$U409))&gt;0.01,1,0),0))</f>
        <v/>
      </c>
      <c r="AA409" s="11" t="str">
        <f aca="false">IF($A409="","",IF($W409&lt;&gt;"OK",1,0))</f>
        <v/>
      </c>
      <c r="AB409" s="11" t="str">
        <f aca="false">IF($A409="","",IF($V409&lt;0,1,0))</f>
        <v/>
      </c>
      <c r="AC409" s="43" t="str">
        <f aca="false">IF($A409="","",MAX(0,$AC408 + N($O409)))</f>
        <v/>
      </c>
      <c r="AD409" s="44" t="str">
        <f aca="false">IF($A409="","",MAX(0,$AD408 + IF(N($O409)&gt;0,$M409,0) - IF(N($O409)&lt;0,MIN($AD408 + IF(N($O409)&gt;0,$M409,0),(-N($O409))*IF(($AC408+MAX(N($O409),0))&gt;0,($AD408 + IF(N($O409)&gt;0,$M409,0))/($AC408+MAX(N($O409),0)),0)),0)))</f>
        <v/>
      </c>
      <c r="AE409" s="45" t="str">
        <f aca="false">IF($A409="","",IF($AC409&gt;0,$AD409/$AC409,""))</f>
        <v/>
      </c>
    </row>
    <row r="410" customFormat="false" ht="15" hidden="false" customHeight="true" outlineLevel="0" collapsed="false">
      <c r="A410" s="36"/>
      <c r="B410" s="37"/>
      <c r="C410" s="37"/>
      <c r="D410" s="37"/>
      <c r="E410" s="37"/>
      <c r="F410" s="37"/>
      <c r="G410" s="38"/>
      <c r="H410" s="38"/>
      <c r="I410" s="38"/>
      <c r="J410" s="39" t="str">
        <f aca="false">IF($A410="","",Controls!$C$12 + SUMIFS('Capital Ledger'!$C$6:$C$405,'Capital Ledger'!$A$6:$A$405,"&lt;="&amp;$A410) + SUM($T$6:T409) - SUM($L$6:L409))</f>
        <v/>
      </c>
      <c r="K410" s="39" t="str">
        <f aca="false">IF($A410="","",MIN($J410,IF(OR($F410="Confirmed bottom",$F410="Major bottom"),Controls!$C$13,IF($F410="RADAR bottom",IF(Controls!$C$16="Yes",Controls!$C$14,0),IF($F410="Weekly boost",Controls!$C$15,0)))))</f>
        <v/>
      </c>
      <c r="L410" s="38"/>
      <c r="M410" s="39" t="str">
        <f aca="false">IF($A410="","",MAX(0,$G410)+MAX(0,$L410))</f>
        <v/>
      </c>
      <c r="N410" s="38"/>
      <c r="O410" s="40"/>
      <c r="P410" s="39" t="str">
        <f aca="false">IF($A410="","",$N410*Controls!$C$21)</f>
        <v/>
      </c>
      <c r="Q410" s="39" t="str">
        <f aca="false">IF($A410="","",$N410*Controls!$C$22)</f>
        <v/>
      </c>
      <c r="R410" s="39" t="str">
        <f aca="false">IF($A410="","",$N410*Controls!$C$23)</f>
        <v/>
      </c>
      <c r="S410" s="38"/>
      <c r="T410" s="38"/>
      <c r="U410" s="38"/>
      <c r="V410" s="39" t="str">
        <f aca="false">IF($A410="","",$J410-$L410+$T410)</f>
        <v/>
      </c>
      <c r="W410" s="41" t="str">
        <f aca="false">IF($A410="","",IF(ABS($G410-($H410+$I410))&lt;0.01,"OK","Check"))</f>
        <v/>
      </c>
      <c r="X410" s="42"/>
      <c r="Y410" s="11" t="str">
        <f aca="false">IF($A410="","",IF($L410&gt;$K410,1,0))</f>
        <v/>
      </c>
      <c r="Z410" s="11" t="str">
        <f aca="false">IF($A410="","",IF($N410&gt;0,IF(ABS($N410-($S410+$T410+$U410))&gt;0.01,1,0),0))</f>
        <v/>
      </c>
      <c r="AA410" s="11" t="str">
        <f aca="false">IF($A410="","",IF($W410&lt;&gt;"OK",1,0))</f>
        <v/>
      </c>
      <c r="AB410" s="11" t="str">
        <f aca="false">IF($A410="","",IF($V410&lt;0,1,0))</f>
        <v/>
      </c>
      <c r="AC410" s="43" t="str">
        <f aca="false">IF($A410="","",MAX(0,$AC409 + N($O410)))</f>
        <v/>
      </c>
      <c r="AD410" s="44" t="str">
        <f aca="false">IF($A410="","",MAX(0,$AD409 + IF(N($O410)&gt;0,$M410,0) - IF(N($O410)&lt;0,MIN($AD409 + IF(N($O410)&gt;0,$M410,0),(-N($O410))*IF(($AC409+MAX(N($O410),0))&gt;0,($AD409 + IF(N($O410)&gt;0,$M410,0))/($AC409+MAX(N($O410),0)),0)),0)))</f>
        <v/>
      </c>
      <c r="AE410" s="45" t="str">
        <f aca="false">IF($A410="","",IF($AC410&gt;0,$AD410/$AC410,""))</f>
        <v/>
      </c>
    </row>
    <row r="411" customFormat="false" ht="15" hidden="false" customHeight="true" outlineLevel="0" collapsed="false">
      <c r="A411" s="46"/>
      <c r="B411" s="47"/>
      <c r="C411" s="47"/>
      <c r="D411" s="47"/>
      <c r="E411" s="47"/>
      <c r="F411" s="47"/>
      <c r="G411" s="48"/>
      <c r="H411" s="48"/>
      <c r="I411" s="48"/>
      <c r="J411" s="49" t="str">
        <f aca="false">IF($A411="","",Controls!$C$12 + SUMIFS('Capital Ledger'!$C$6:$C$405,'Capital Ledger'!$A$6:$A$405,"&lt;="&amp;$A411) + SUM($T$6:T410) - SUM($L$6:L410))</f>
        <v/>
      </c>
      <c r="K411" s="49" t="str">
        <f aca="false">IF($A411="","",MIN($J411,IF(OR($F411="Confirmed bottom",$F411="Major bottom"),Controls!$C$13,IF($F411="RADAR bottom",IF(Controls!$C$16="Yes",Controls!$C$14,0),IF($F411="Weekly boost",Controls!$C$15,0)))))</f>
        <v/>
      </c>
      <c r="L411" s="48"/>
      <c r="M411" s="49" t="str">
        <f aca="false">IF($A411="","",MAX(0,$G411)+MAX(0,$L411))</f>
        <v/>
      </c>
      <c r="N411" s="48"/>
      <c r="O411" s="50"/>
      <c r="P411" s="49" t="str">
        <f aca="false">IF($A411="","",$N411*Controls!$C$21)</f>
        <v/>
      </c>
      <c r="Q411" s="49" t="str">
        <f aca="false">IF($A411="","",$N411*Controls!$C$22)</f>
        <v/>
      </c>
      <c r="R411" s="49" t="str">
        <f aca="false">IF($A411="","",$N411*Controls!$C$23)</f>
        <v/>
      </c>
      <c r="S411" s="48"/>
      <c r="T411" s="48"/>
      <c r="U411" s="48"/>
      <c r="V411" s="49" t="str">
        <f aca="false">IF($A411="","",$J411-$L411+$T411)</f>
        <v/>
      </c>
      <c r="W411" s="51" t="str">
        <f aca="false">IF($A411="","",IF(ABS($G411-($H411+$I411))&lt;0.01,"OK","Check"))</f>
        <v/>
      </c>
      <c r="X411" s="52"/>
      <c r="Y411" s="11" t="str">
        <f aca="false">IF($A411="","",IF($L411&gt;$K411,1,0))</f>
        <v/>
      </c>
      <c r="Z411" s="11" t="str">
        <f aca="false">IF($A411="","",IF($N411&gt;0,IF(ABS($N411-($S411+$T411+$U411))&gt;0.01,1,0),0))</f>
        <v/>
      </c>
      <c r="AA411" s="11" t="str">
        <f aca="false">IF($A411="","",IF($W411&lt;&gt;"OK",1,0))</f>
        <v/>
      </c>
      <c r="AB411" s="11" t="str">
        <f aca="false">IF($A411="","",IF($V411&lt;0,1,0))</f>
        <v/>
      </c>
      <c r="AC411" s="43" t="str">
        <f aca="false">IF($A411="","",MAX(0,$AC410 + N($O411)))</f>
        <v/>
      </c>
      <c r="AD411" s="44" t="str">
        <f aca="false">IF($A411="","",MAX(0,$AD410 + IF(N($O411)&gt;0,$M411,0) - IF(N($O411)&lt;0,MIN($AD410 + IF(N($O411)&gt;0,$M411,0),(-N($O411))*IF(($AC410+MAX(N($O411),0))&gt;0,($AD410 + IF(N($O411)&gt;0,$M411,0))/($AC410+MAX(N($O411),0)),0)),0)))</f>
        <v/>
      </c>
      <c r="AE411" s="45" t="str">
        <f aca="false">IF($A411="","",IF($AC411&gt;0,$AD411/$AC411,""))</f>
        <v/>
      </c>
    </row>
    <row r="412" customFormat="false" ht="15" hidden="false" customHeight="true" outlineLevel="0" collapsed="false">
      <c r="A412" s="36"/>
      <c r="B412" s="37"/>
      <c r="C412" s="37"/>
      <c r="D412" s="37"/>
      <c r="E412" s="37"/>
      <c r="F412" s="37"/>
      <c r="G412" s="38"/>
      <c r="H412" s="38"/>
      <c r="I412" s="38"/>
      <c r="J412" s="39" t="str">
        <f aca="false">IF($A412="","",Controls!$C$12 + SUMIFS('Capital Ledger'!$C$6:$C$405,'Capital Ledger'!$A$6:$A$405,"&lt;="&amp;$A412) + SUM($T$6:T411) - SUM($L$6:L411))</f>
        <v/>
      </c>
      <c r="K412" s="39" t="str">
        <f aca="false">IF($A412="","",MIN($J412,IF(OR($F412="Confirmed bottom",$F412="Major bottom"),Controls!$C$13,IF($F412="RADAR bottom",IF(Controls!$C$16="Yes",Controls!$C$14,0),IF($F412="Weekly boost",Controls!$C$15,0)))))</f>
        <v/>
      </c>
      <c r="L412" s="38"/>
      <c r="M412" s="39" t="str">
        <f aca="false">IF($A412="","",MAX(0,$G412)+MAX(0,$L412))</f>
        <v/>
      </c>
      <c r="N412" s="38"/>
      <c r="O412" s="40"/>
      <c r="P412" s="39" t="str">
        <f aca="false">IF($A412="","",$N412*Controls!$C$21)</f>
        <v/>
      </c>
      <c r="Q412" s="39" t="str">
        <f aca="false">IF($A412="","",$N412*Controls!$C$22)</f>
        <v/>
      </c>
      <c r="R412" s="39" t="str">
        <f aca="false">IF($A412="","",$N412*Controls!$C$23)</f>
        <v/>
      </c>
      <c r="S412" s="38"/>
      <c r="T412" s="38"/>
      <c r="U412" s="38"/>
      <c r="V412" s="39" t="str">
        <f aca="false">IF($A412="","",$J412-$L412+$T412)</f>
        <v/>
      </c>
      <c r="W412" s="41" t="str">
        <f aca="false">IF($A412="","",IF(ABS($G412-($H412+$I412))&lt;0.01,"OK","Check"))</f>
        <v/>
      </c>
      <c r="X412" s="42"/>
      <c r="Y412" s="11" t="str">
        <f aca="false">IF($A412="","",IF($L412&gt;$K412,1,0))</f>
        <v/>
      </c>
      <c r="Z412" s="11" t="str">
        <f aca="false">IF($A412="","",IF($N412&gt;0,IF(ABS($N412-($S412+$T412+$U412))&gt;0.01,1,0),0))</f>
        <v/>
      </c>
      <c r="AA412" s="11" t="str">
        <f aca="false">IF($A412="","",IF($W412&lt;&gt;"OK",1,0))</f>
        <v/>
      </c>
      <c r="AB412" s="11" t="str">
        <f aca="false">IF($A412="","",IF($V412&lt;0,1,0))</f>
        <v/>
      </c>
      <c r="AC412" s="43" t="str">
        <f aca="false">IF($A412="","",MAX(0,$AC411 + N($O412)))</f>
        <v/>
      </c>
      <c r="AD412" s="44" t="str">
        <f aca="false">IF($A412="","",MAX(0,$AD411 + IF(N($O412)&gt;0,$M412,0) - IF(N($O412)&lt;0,MIN($AD411 + IF(N($O412)&gt;0,$M412,0),(-N($O412))*IF(($AC411+MAX(N($O412),0))&gt;0,($AD411 + IF(N($O412)&gt;0,$M412,0))/($AC411+MAX(N($O412),0)),0)),0)))</f>
        <v/>
      </c>
      <c r="AE412" s="45" t="str">
        <f aca="false">IF($A412="","",IF($AC412&gt;0,$AD412/$AC412,""))</f>
        <v/>
      </c>
    </row>
    <row r="413" customFormat="false" ht="15" hidden="false" customHeight="true" outlineLevel="0" collapsed="false">
      <c r="A413" s="46"/>
      <c r="B413" s="47"/>
      <c r="C413" s="47"/>
      <c r="D413" s="47"/>
      <c r="E413" s="47"/>
      <c r="F413" s="47"/>
      <c r="G413" s="48"/>
      <c r="H413" s="48"/>
      <c r="I413" s="48"/>
      <c r="J413" s="49" t="str">
        <f aca="false">IF($A413="","",Controls!$C$12 + SUMIFS('Capital Ledger'!$C$6:$C$405,'Capital Ledger'!$A$6:$A$405,"&lt;="&amp;$A413) + SUM($T$6:T412) - SUM($L$6:L412))</f>
        <v/>
      </c>
      <c r="K413" s="49" t="str">
        <f aca="false">IF($A413="","",MIN($J413,IF(OR($F413="Confirmed bottom",$F413="Major bottom"),Controls!$C$13,IF($F413="RADAR bottom",IF(Controls!$C$16="Yes",Controls!$C$14,0),IF($F413="Weekly boost",Controls!$C$15,0)))))</f>
        <v/>
      </c>
      <c r="L413" s="48"/>
      <c r="M413" s="49" t="str">
        <f aca="false">IF($A413="","",MAX(0,$G413)+MAX(0,$L413))</f>
        <v/>
      </c>
      <c r="N413" s="48"/>
      <c r="O413" s="50"/>
      <c r="P413" s="49" t="str">
        <f aca="false">IF($A413="","",$N413*Controls!$C$21)</f>
        <v/>
      </c>
      <c r="Q413" s="49" t="str">
        <f aca="false">IF($A413="","",$N413*Controls!$C$22)</f>
        <v/>
      </c>
      <c r="R413" s="49" t="str">
        <f aca="false">IF($A413="","",$N413*Controls!$C$23)</f>
        <v/>
      </c>
      <c r="S413" s="48"/>
      <c r="T413" s="48"/>
      <c r="U413" s="48"/>
      <c r="V413" s="49" t="str">
        <f aca="false">IF($A413="","",$J413-$L413+$T413)</f>
        <v/>
      </c>
      <c r="W413" s="51" t="str">
        <f aca="false">IF($A413="","",IF(ABS($G413-($H413+$I413))&lt;0.01,"OK","Check"))</f>
        <v/>
      </c>
      <c r="X413" s="52"/>
      <c r="Y413" s="11" t="str">
        <f aca="false">IF($A413="","",IF($L413&gt;$K413,1,0))</f>
        <v/>
      </c>
      <c r="Z413" s="11" t="str">
        <f aca="false">IF($A413="","",IF($N413&gt;0,IF(ABS($N413-($S413+$T413+$U413))&gt;0.01,1,0),0))</f>
        <v/>
      </c>
      <c r="AA413" s="11" t="str">
        <f aca="false">IF($A413="","",IF($W413&lt;&gt;"OK",1,0))</f>
        <v/>
      </c>
      <c r="AB413" s="11" t="str">
        <f aca="false">IF($A413="","",IF($V413&lt;0,1,0))</f>
        <v/>
      </c>
      <c r="AC413" s="43" t="str">
        <f aca="false">IF($A413="","",MAX(0,$AC412 + N($O413)))</f>
        <v/>
      </c>
      <c r="AD413" s="44" t="str">
        <f aca="false">IF($A413="","",MAX(0,$AD412 + IF(N($O413)&gt;0,$M413,0) - IF(N($O413)&lt;0,MIN($AD412 + IF(N($O413)&gt;0,$M413,0),(-N($O413))*IF(($AC412+MAX(N($O413),0))&gt;0,($AD412 + IF(N($O413)&gt;0,$M413,0))/($AC412+MAX(N($O413),0)),0)),0)))</f>
        <v/>
      </c>
      <c r="AE413" s="45" t="str">
        <f aca="false">IF($A413="","",IF($AC413&gt;0,$AD413/$AC413,""))</f>
        <v/>
      </c>
    </row>
    <row r="414" customFormat="false" ht="15" hidden="false" customHeight="true" outlineLevel="0" collapsed="false">
      <c r="A414" s="36"/>
      <c r="B414" s="37"/>
      <c r="C414" s="37"/>
      <c r="D414" s="37"/>
      <c r="E414" s="37"/>
      <c r="F414" s="37"/>
      <c r="G414" s="38"/>
      <c r="H414" s="38"/>
      <c r="I414" s="38"/>
      <c r="J414" s="39" t="str">
        <f aca="false">IF($A414="","",Controls!$C$12 + SUMIFS('Capital Ledger'!$C$6:$C$405,'Capital Ledger'!$A$6:$A$405,"&lt;="&amp;$A414) + SUM($T$6:T413) - SUM($L$6:L413))</f>
        <v/>
      </c>
      <c r="K414" s="39" t="str">
        <f aca="false">IF($A414="","",MIN($J414,IF(OR($F414="Confirmed bottom",$F414="Major bottom"),Controls!$C$13,IF($F414="RADAR bottom",IF(Controls!$C$16="Yes",Controls!$C$14,0),IF($F414="Weekly boost",Controls!$C$15,0)))))</f>
        <v/>
      </c>
      <c r="L414" s="38"/>
      <c r="M414" s="39" t="str">
        <f aca="false">IF($A414="","",MAX(0,$G414)+MAX(0,$L414))</f>
        <v/>
      </c>
      <c r="N414" s="38"/>
      <c r="O414" s="40"/>
      <c r="P414" s="39" t="str">
        <f aca="false">IF($A414="","",$N414*Controls!$C$21)</f>
        <v/>
      </c>
      <c r="Q414" s="39" t="str">
        <f aca="false">IF($A414="","",$N414*Controls!$C$22)</f>
        <v/>
      </c>
      <c r="R414" s="39" t="str">
        <f aca="false">IF($A414="","",$N414*Controls!$C$23)</f>
        <v/>
      </c>
      <c r="S414" s="38"/>
      <c r="T414" s="38"/>
      <c r="U414" s="38"/>
      <c r="V414" s="39" t="str">
        <f aca="false">IF($A414="","",$J414-$L414+$T414)</f>
        <v/>
      </c>
      <c r="W414" s="41" t="str">
        <f aca="false">IF($A414="","",IF(ABS($G414-($H414+$I414))&lt;0.01,"OK","Check"))</f>
        <v/>
      </c>
      <c r="X414" s="42"/>
      <c r="Y414" s="11" t="str">
        <f aca="false">IF($A414="","",IF($L414&gt;$K414,1,0))</f>
        <v/>
      </c>
      <c r="Z414" s="11" t="str">
        <f aca="false">IF($A414="","",IF($N414&gt;0,IF(ABS($N414-($S414+$T414+$U414))&gt;0.01,1,0),0))</f>
        <v/>
      </c>
      <c r="AA414" s="11" t="str">
        <f aca="false">IF($A414="","",IF($W414&lt;&gt;"OK",1,0))</f>
        <v/>
      </c>
      <c r="AB414" s="11" t="str">
        <f aca="false">IF($A414="","",IF($V414&lt;0,1,0))</f>
        <v/>
      </c>
      <c r="AC414" s="43" t="str">
        <f aca="false">IF($A414="","",MAX(0,$AC413 + N($O414)))</f>
        <v/>
      </c>
      <c r="AD414" s="44" t="str">
        <f aca="false">IF($A414="","",MAX(0,$AD413 + IF(N($O414)&gt;0,$M414,0) - IF(N($O414)&lt;0,MIN($AD413 + IF(N($O414)&gt;0,$M414,0),(-N($O414))*IF(($AC413+MAX(N($O414),0))&gt;0,($AD413 + IF(N($O414)&gt;0,$M414,0))/($AC413+MAX(N($O414),0)),0)),0)))</f>
        <v/>
      </c>
      <c r="AE414" s="45" t="str">
        <f aca="false">IF($A414="","",IF($AC414&gt;0,$AD414/$AC414,""))</f>
        <v/>
      </c>
    </row>
    <row r="415" customFormat="false" ht="15" hidden="false" customHeight="true" outlineLevel="0" collapsed="false">
      <c r="A415" s="46"/>
      <c r="B415" s="47"/>
      <c r="C415" s="47"/>
      <c r="D415" s="47"/>
      <c r="E415" s="47"/>
      <c r="F415" s="47"/>
      <c r="G415" s="48"/>
      <c r="H415" s="48"/>
      <c r="I415" s="48"/>
      <c r="J415" s="49" t="str">
        <f aca="false">IF($A415="","",Controls!$C$12 + SUMIFS('Capital Ledger'!$C$6:$C$405,'Capital Ledger'!$A$6:$A$405,"&lt;="&amp;$A415) + SUM($T$6:T414) - SUM($L$6:L414))</f>
        <v/>
      </c>
      <c r="K415" s="49" t="str">
        <f aca="false">IF($A415="","",MIN($J415,IF(OR($F415="Confirmed bottom",$F415="Major bottom"),Controls!$C$13,IF($F415="RADAR bottom",IF(Controls!$C$16="Yes",Controls!$C$14,0),IF($F415="Weekly boost",Controls!$C$15,0)))))</f>
        <v/>
      </c>
      <c r="L415" s="48"/>
      <c r="M415" s="49" t="str">
        <f aca="false">IF($A415="","",MAX(0,$G415)+MAX(0,$L415))</f>
        <v/>
      </c>
      <c r="N415" s="48"/>
      <c r="O415" s="50"/>
      <c r="P415" s="49" t="str">
        <f aca="false">IF($A415="","",$N415*Controls!$C$21)</f>
        <v/>
      </c>
      <c r="Q415" s="49" t="str">
        <f aca="false">IF($A415="","",$N415*Controls!$C$22)</f>
        <v/>
      </c>
      <c r="R415" s="49" t="str">
        <f aca="false">IF($A415="","",$N415*Controls!$C$23)</f>
        <v/>
      </c>
      <c r="S415" s="48"/>
      <c r="T415" s="48"/>
      <c r="U415" s="48"/>
      <c r="V415" s="49" t="str">
        <f aca="false">IF($A415="","",$J415-$L415+$T415)</f>
        <v/>
      </c>
      <c r="W415" s="51" t="str">
        <f aca="false">IF($A415="","",IF(ABS($G415-($H415+$I415))&lt;0.01,"OK","Check"))</f>
        <v/>
      </c>
      <c r="X415" s="52"/>
      <c r="Y415" s="11" t="str">
        <f aca="false">IF($A415="","",IF($L415&gt;$K415,1,0))</f>
        <v/>
      </c>
      <c r="Z415" s="11" t="str">
        <f aca="false">IF($A415="","",IF($N415&gt;0,IF(ABS($N415-($S415+$T415+$U415))&gt;0.01,1,0),0))</f>
        <v/>
      </c>
      <c r="AA415" s="11" t="str">
        <f aca="false">IF($A415="","",IF($W415&lt;&gt;"OK",1,0))</f>
        <v/>
      </c>
      <c r="AB415" s="11" t="str">
        <f aca="false">IF($A415="","",IF($V415&lt;0,1,0))</f>
        <v/>
      </c>
      <c r="AC415" s="43" t="str">
        <f aca="false">IF($A415="","",MAX(0,$AC414 + N($O415)))</f>
        <v/>
      </c>
      <c r="AD415" s="44" t="str">
        <f aca="false">IF($A415="","",MAX(0,$AD414 + IF(N($O415)&gt;0,$M415,0) - IF(N($O415)&lt;0,MIN($AD414 + IF(N($O415)&gt;0,$M415,0),(-N($O415))*IF(($AC414+MAX(N($O415),0))&gt;0,($AD414 + IF(N($O415)&gt;0,$M415,0))/($AC414+MAX(N($O415),0)),0)),0)))</f>
        <v/>
      </c>
      <c r="AE415" s="45" t="str">
        <f aca="false">IF($A415="","",IF($AC415&gt;0,$AD415/$AC415,""))</f>
        <v/>
      </c>
    </row>
    <row r="416" customFormat="false" ht="15" hidden="false" customHeight="true" outlineLevel="0" collapsed="false">
      <c r="A416" s="36"/>
      <c r="B416" s="37"/>
      <c r="C416" s="37"/>
      <c r="D416" s="37"/>
      <c r="E416" s="37"/>
      <c r="F416" s="37"/>
      <c r="G416" s="38"/>
      <c r="H416" s="38"/>
      <c r="I416" s="38"/>
      <c r="J416" s="39" t="str">
        <f aca="false">IF($A416="","",Controls!$C$12 + SUMIFS('Capital Ledger'!$C$6:$C$405,'Capital Ledger'!$A$6:$A$405,"&lt;="&amp;$A416) + SUM($T$6:T415) - SUM($L$6:L415))</f>
        <v/>
      </c>
      <c r="K416" s="39" t="str">
        <f aca="false">IF($A416="","",MIN($J416,IF(OR($F416="Confirmed bottom",$F416="Major bottom"),Controls!$C$13,IF($F416="RADAR bottom",IF(Controls!$C$16="Yes",Controls!$C$14,0),IF($F416="Weekly boost",Controls!$C$15,0)))))</f>
        <v/>
      </c>
      <c r="L416" s="38"/>
      <c r="M416" s="39" t="str">
        <f aca="false">IF($A416="","",MAX(0,$G416)+MAX(0,$L416))</f>
        <v/>
      </c>
      <c r="N416" s="38"/>
      <c r="O416" s="40"/>
      <c r="P416" s="39" t="str">
        <f aca="false">IF($A416="","",$N416*Controls!$C$21)</f>
        <v/>
      </c>
      <c r="Q416" s="39" t="str">
        <f aca="false">IF($A416="","",$N416*Controls!$C$22)</f>
        <v/>
      </c>
      <c r="R416" s="39" t="str">
        <f aca="false">IF($A416="","",$N416*Controls!$C$23)</f>
        <v/>
      </c>
      <c r="S416" s="38"/>
      <c r="T416" s="38"/>
      <c r="U416" s="38"/>
      <c r="V416" s="39" t="str">
        <f aca="false">IF($A416="","",$J416-$L416+$T416)</f>
        <v/>
      </c>
      <c r="W416" s="41" t="str">
        <f aca="false">IF($A416="","",IF(ABS($G416-($H416+$I416))&lt;0.01,"OK","Check"))</f>
        <v/>
      </c>
      <c r="X416" s="42"/>
      <c r="Y416" s="11" t="str">
        <f aca="false">IF($A416="","",IF($L416&gt;$K416,1,0))</f>
        <v/>
      </c>
      <c r="Z416" s="11" t="str">
        <f aca="false">IF($A416="","",IF($N416&gt;0,IF(ABS($N416-($S416+$T416+$U416))&gt;0.01,1,0),0))</f>
        <v/>
      </c>
      <c r="AA416" s="11" t="str">
        <f aca="false">IF($A416="","",IF($W416&lt;&gt;"OK",1,0))</f>
        <v/>
      </c>
      <c r="AB416" s="11" t="str">
        <f aca="false">IF($A416="","",IF($V416&lt;0,1,0))</f>
        <v/>
      </c>
      <c r="AC416" s="43" t="str">
        <f aca="false">IF($A416="","",MAX(0,$AC415 + N($O416)))</f>
        <v/>
      </c>
      <c r="AD416" s="44" t="str">
        <f aca="false">IF($A416="","",MAX(0,$AD415 + IF(N($O416)&gt;0,$M416,0) - IF(N($O416)&lt;0,MIN($AD415 + IF(N($O416)&gt;0,$M416,0),(-N($O416))*IF(($AC415+MAX(N($O416),0))&gt;0,($AD415 + IF(N($O416)&gt;0,$M416,0))/($AC415+MAX(N($O416),0)),0)),0)))</f>
        <v/>
      </c>
      <c r="AE416" s="45" t="str">
        <f aca="false">IF($A416="","",IF($AC416&gt;0,$AD416/$AC416,""))</f>
        <v/>
      </c>
    </row>
    <row r="417" customFormat="false" ht="15" hidden="false" customHeight="true" outlineLevel="0" collapsed="false">
      <c r="A417" s="46"/>
      <c r="B417" s="47"/>
      <c r="C417" s="47"/>
      <c r="D417" s="47"/>
      <c r="E417" s="47"/>
      <c r="F417" s="47"/>
      <c r="G417" s="48"/>
      <c r="H417" s="48"/>
      <c r="I417" s="48"/>
      <c r="J417" s="49" t="str">
        <f aca="false">IF($A417="","",Controls!$C$12 + SUMIFS('Capital Ledger'!$C$6:$C$405,'Capital Ledger'!$A$6:$A$405,"&lt;="&amp;$A417) + SUM($T$6:T416) - SUM($L$6:L416))</f>
        <v/>
      </c>
      <c r="K417" s="49" t="str">
        <f aca="false">IF($A417="","",MIN($J417,IF(OR($F417="Confirmed bottom",$F417="Major bottom"),Controls!$C$13,IF($F417="RADAR bottom",IF(Controls!$C$16="Yes",Controls!$C$14,0),IF($F417="Weekly boost",Controls!$C$15,0)))))</f>
        <v/>
      </c>
      <c r="L417" s="48"/>
      <c r="M417" s="49" t="str">
        <f aca="false">IF($A417="","",MAX(0,$G417)+MAX(0,$L417))</f>
        <v/>
      </c>
      <c r="N417" s="48"/>
      <c r="O417" s="50"/>
      <c r="P417" s="49" t="str">
        <f aca="false">IF($A417="","",$N417*Controls!$C$21)</f>
        <v/>
      </c>
      <c r="Q417" s="49" t="str">
        <f aca="false">IF($A417="","",$N417*Controls!$C$22)</f>
        <v/>
      </c>
      <c r="R417" s="49" t="str">
        <f aca="false">IF($A417="","",$N417*Controls!$C$23)</f>
        <v/>
      </c>
      <c r="S417" s="48"/>
      <c r="T417" s="48"/>
      <c r="U417" s="48"/>
      <c r="V417" s="49" t="str">
        <f aca="false">IF($A417="","",$J417-$L417+$T417)</f>
        <v/>
      </c>
      <c r="W417" s="51" t="str">
        <f aca="false">IF($A417="","",IF(ABS($G417-($H417+$I417))&lt;0.01,"OK","Check"))</f>
        <v/>
      </c>
      <c r="X417" s="52"/>
      <c r="Y417" s="11" t="str">
        <f aca="false">IF($A417="","",IF($L417&gt;$K417,1,0))</f>
        <v/>
      </c>
      <c r="Z417" s="11" t="str">
        <f aca="false">IF($A417="","",IF($N417&gt;0,IF(ABS($N417-($S417+$T417+$U417))&gt;0.01,1,0),0))</f>
        <v/>
      </c>
      <c r="AA417" s="11" t="str">
        <f aca="false">IF($A417="","",IF($W417&lt;&gt;"OK",1,0))</f>
        <v/>
      </c>
      <c r="AB417" s="11" t="str">
        <f aca="false">IF($A417="","",IF($V417&lt;0,1,0))</f>
        <v/>
      </c>
      <c r="AC417" s="43" t="str">
        <f aca="false">IF($A417="","",MAX(0,$AC416 + N($O417)))</f>
        <v/>
      </c>
      <c r="AD417" s="44" t="str">
        <f aca="false">IF($A417="","",MAX(0,$AD416 + IF(N($O417)&gt;0,$M417,0) - IF(N($O417)&lt;0,MIN($AD416 + IF(N($O417)&gt;0,$M417,0),(-N($O417))*IF(($AC416+MAX(N($O417),0))&gt;0,($AD416 + IF(N($O417)&gt;0,$M417,0))/($AC416+MAX(N($O417),0)),0)),0)))</f>
        <v/>
      </c>
      <c r="AE417" s="45" t="str">
        <f aca="false">IF($A417="","",IF($AC417&gt;0,$AD417/$AC417,""))</f>
        <v/>
      </c>
    </row>
    <row r="418" customFormat="false" ht="15" hidden="false" customHeight="true" outlineLevel="0" collapsed="false">
      <c r="A418" s="36"/>
      <c r="B418" s="37"/>
      <c r="C418" s="37"/>
      <c r="D418" s="37"/>
      <c r="E418" s="37"/>
      <c r="F418" s="37"/>
      <c r="G418" s="38"/>
      <c r="H418" s="38"/>
      <c r="I418" s="38"/>
      <c r="J418" s="39" t="str">
        <f aca="false">IF($A418="","",Controls!$C$12 + SUMIFS('Capital Ledger'!$C$6:$C$405,'Capital Ledger'!$A$6:$A$405,"&lt;="&amp;$A418) + SUM($T$6:T417) - SUM($L$6:L417))</f>
        <v/>
      </c>
      <c r="K418" s="39" t="str">
        <f aca="false">IF($A418="","",MIN($J418,IF(OR($F418="Confirmed bottom",$F418="Major bottom"),Controls!$C$13,IF($F418="RADAR bottom",IF(Controls!$C$16="Yes",Controls!$C$14,0),IF($F418="Weekly boost",Controls!$C$15,0)))))</f>
        <v/>
      </c>
      <c r="L418" s="38"/>
      <c r="M418" s="39" t="str">
        <f aca="false">IF($A418="","",MAX(0,$G418)+MAX(0,$L418))</f>
        <v/>
      </c>
      <c r="N418" s="38"/>
      <c r="O418" s="40"/>
      <c r="P418" s="39" t="str">
        <f aca="false">IF($A418="","",$N418*Controls!$C$21)</f>
        <v/>
      </c>
      <c r="Q418" s="39" t="str">
        <f aca="false">IF($A418="","",$N418*Controls!$C$22)</f>
        <v/>
      </c>
      <c r="R418" s="39" t="str">
        <f aca="false">IF($A418="","",$N418*Controls!$C$23)</f>
        <v/>
      </c>
      <c r="S418" s="38"/>
      <c r="T418" s="38"/>
      <c r="U418" s="38"/>
      <c r="V418" s="39" t="str">
        <f aca="false">IF($A418="","",$J418-$L418+$T418)</f>
        <v/>
      </c>
      <c r="W418" s="41" t="str">
        <f aca="false">IF($A418="","",IF(ABS($G418-($H418+$I418))&lt;0.01,"OK","Check"))</f>
        <v/>
      </c>
      <c r="X418" s="42"/>
      <c r="Y418" s="11" t="str">
        <f aca="false">IF($A418="","",IF($L418&gt;$K418,1,0))</f>
        <v/>
      </c>
      <c r="Z418" s="11" t="str">
        <f aca="false">IF($A418="","",IF($N418&gt;0,IF(ABS($N418-($S418+$T418+$U418))&gt;0.01,1,0),0))</f>
        <v/>
      </c>
      <c r="AA418" s="11" t="str">
        <f aca="false">IF($A418="","",IF($W418&lt;&gt;"OK",1,0))</f>
        <v/>
      </c>
      <c r="AB418" s="11" t="str">
        <f aca="false">IF($A418="","",IF($V418&lt;0,1,0))</f>
        <v/>
      </c>
      <c r="AC418" s="43" t="str">
        <f aca="false">IF($A418="","",MAX(0,$AC417 + N($O418)))</f>
        <v/>
      </c>
      <c r="AD418" s="44" t="str">
        <f aca="false">IF($A418="","",MAX(0,$AD417 + IF(N($O418)&gt;0,$M418,0) - IF(N($O418)&lt;0,MIN($AD417 + IF(N($O418)&gt;0,$M418,0),(-N($O418))*IF(($AC417+MAX(N($O418),0))&gt;0,($AD417 + IF(N($O418)&gt;0,$M418,0))/($AC417+MAX(N($O418),0)),0)),0)))</f>
        <v/>
      </c>
      <c r="AE418" s="45" t="str">
        <f aca="false">IF($A418="","",IF($AC418&gt;0,$AD418/$AC418,""))</f>
        <v/>
      </c>
    </row>
    <row r="419" customFormat="false" ht="15" hidden="false" customHeight="true" outlineLevel="0" collapsed="false">
      <c r="A419" s="46"/>
      <c r="B419" s="47"/>
      <c r="C419" s="47"/>
      <c r="D419" s="47"/>
      <c r="E419" s="47"/>
      <c r="F419" s="47"/>
      <c r="G419" s="48"/>
      <c r="H419" s="48"/>
      <c r="I419" s="48"/>
      <c r="J419" s="49" t="str">
        <f aca="false">IF($A419="","",Controls!$C$12 + SUMIFS('Capital Ledger'!$C$6:$C$405,'Capital Ledger'!$A$6:$A$405,"&lt;="&amp;$A419) + SUM($T$6:T418) - SUM($L$6:L418))</f>
        <v/>
      </c>
      <c r="K419" s="49" t="str">
        <f aca="false">IF($A419="","",MIN($J419,IF(OR($F419="Confirmed bottom",$F419="Major bottom"),Controls!$C$13,IF($F419="RADAR bottom",IF(Controls!$C$16="Yes",Controls!$C$14,0),IF($F419="Weekly boost",Controls!$C$15,0)))))</f>
        <v/>
      </c>
      <c r="L419" s="48"/>
      <c r="M419" s="49" t="str">
        <f aca="false">IF($A419="","",MAX(0,$G419)+MAX(0,$L419))</f>
        <v/>
      </c>
      <c r="N419" s="48"/>
      <c r="O419" s="50"/>
      <c r="P419" s="49" t="str">
        <f aca="false">IF($A419="","",$N419*Controls!$C$21)</f>
        <v/>
      </c>
      <c r="Q419" s="49" t="str">
        <f aca="false">IF($A419="","",$N419*Controls!$C$22)</f>
        <v/>
      </c>
      <c r="R419" s="49" t="str">
        <f aca="false">IF($A419="","",$N419*Controls!$C$23)</f>
        <v/>
      </c>
      <c r="S419" s="48"/>
      <c r="T419" s="48"/>
      <c r="U419" s="48"/>
      <c r="V419" s="49" t="str">
        <f aca="false">IF($A419="","",$J419-$L419+$T419)</f>
        <v/>
      </c>
      <c r="W419" s="51" t="str">
        <f aca="false">IF($A419="","",IF(ABS($G419-($H419+$I419))&lt;0.01,"OK","Check"))</f>
        <v/>
      </c>
      <c r="X419" s="52"/>
      <c r="Y419" s="11" t="str">
        <f aca="false">IF($A419="","",IF($L419&gt;$K419,1,0))</f>
        <v/>
      </c>
      <c r="Z419" s="11" t="str">
        <f aca="false">IF($A419="","",IF($N419&gt;0,IF(ABS($N419-($S419+$T419+$U419))&gt;0.01,1,0),0))</f>
        <v/>
      </c>
      <c r="AA419" s="11" t="str">
        <f aca="false">IF($A419="","",IF($W419&lt;&gt;"OK",1,0))</f>
        <v/>
      </c>
      <c r="AB419" s="11" t="str">
        <f aca="false">IF($A419="","",IF($V419&lt;0,1,0))</f>
        <v/>
      </c>
      <c r="AC419" s="43" t="str">
        <f aca="false">IF($A419="","",MAX(0,$AC418 + N($O419)))</f>
        <v/>
      </c>
      <c r="AD419" s="44" t="str">
        <f aca="false">IF($A419="","",MAX(0,$AD418 + IF(N($O419)&gt;0,$M419,0) - IF(N($O419)&lt;0,MIN($AD418 + IF(N($O419)&gt;0,$M419,0),(-N($O419))*IF(($AC418+MAX(N($O419),0))&gt;0,($AD418 + IF(N($O419)&gt;0,$M419,0))/($AC418+MAX(N($O419),0)),0)),0)))</f>
        <v/>
      </c>
      <c r="AE419" s="45" t="str">
        <f aca="false">IF($A419="","",IF($AC419&gt;0,$AD419/$AC419,""))</f>
        <v/>
      </c>
    </row>
    <row r="420" customFormat="false" ht="15" hidden="false" customHeight="true" outlineLevel="0" collapsed="false">
      <c r="A420" s="36"/>
      <c r="B420" s="37"/>
      <c r="C420" s="37"/>
      <c r="D420" s="37"/>
      <c r="E420" s="37"/>
      <c r="F420" s="37"/>
      <c r="G420" s="38"/>
      <c r="H420" s="38"/>
      <c r="I420" s="38"/>
      <c r="J420" s="39" t="str">
        <f aca="false">IF($A420="","",Controls!$C$12 + SUMIFS('Capital Ledger'!$C$6:$C$405,'Capital Ledger'!$A$6:$A$405,"&lt;="&amp;$A420) + SUM($T$6:T419) - SUM($L$6:L419))</f>
        <v/>
      </c>
      <c r="K420" s="39" t="str">
        <f aca="false">IF($A420="","",MIN($J420,IF(OR($F420="Confirmed bottom",$F420="Major bottom"),Controls!$C$13,IF($F420="RADAR bottom",IF(Controls!$C$16="Yes",Controls!$C$14,0),IF($F420="Weekly boost",Controls!$C$15,0)))))</f>
        <v/>
      </c>
      <c r="L420" s="38"/>
      <c r="M420" s="39" t="str">
        <f aca="false">IF($A420="","",MAX(0,$G420)+MAX(0,$L420))</f>
        <v/>
      </c>
      <c r="N420" s="38"/>
      <c r="O420" s="40"/>
      <c r="P420" s="39" t="str">
        <f aca="false">IF($A420="","",$N420*Controls!$C$21)</f>
        <v/>
      </c>
      <c r="Q420" s="39" t="str">
        <f aca="false">IF($A420="","",$N420*Controls!$C$22)</f>
        <v/>
      </c>
      <c r="R420" s="39" t="str">
        <f aca="false">IF($A420="","",$N420*Controls!$C$23)</f>
        <v/>
      </c>
      <c r="S420" s="38"/>
      <c r="T420" s="38"/>
      <c r="U420" s="38"/>
      <c r="V420" s="39" t="str">
        <f aca="false">IF($A420="","",$J420-$L420+$T420)</f>
        <v/>
      </c>
      <c r="W420" s="41" t="str">
        <f aca="false">IF($A420="","",IF(ABS($G420-($H420+$I420))&lt;0.01,"OK","Check"))</f>
        <v/>
      </c>
      <c r="X420" s="42"/>
      <c r="Y420" s="11" t="str">
        <f aca="false">IF($A420="","",IF($L420&gt;$K420,1,0))</f>
        <v/>
      </c>
      <c r="Z420" s="11" t="str">
        <f aca="false">IF($A420="","",IF($N420&gt;0,IF(ABS($N420-($S420+$T420+$U420))&gt;0.01,1,0),0))</f>
        <v/>
      </c>
      <c r="AA420" s="11" t="str">
        <f aca="false">IF($A420="","",IF($W420&lt;&gt;"OK",1,0))</f>
        <v/>
      </c>
      <c r="AB420" s="11" t="str">
        <f aca="false">IF($A420="","",IF($V420&lt;0,1,0))</f>
        <v/>
      </c>
      <c r="AC420" s="43" t="str">
        <f aca="false">IF($A420="","",MAX(0,$AC419 + N($O420)))</f>
        <v/>
      </c>
      <c r="AD420" s="44" t="str">
        <f aca="false">IF($A420="","",MAX(0,$AD419 + IF(N($O420)&gt;0,$M420,0) - IF(N($O420)&lt;0,MIN($AD419 + IF(N($O420)&gt;0,$M420,0),(-N($O420))*IF(($AC419+MAX(N($O420),0))&gt;0,($AD419 + IF(N($O420)&gt;0,$M420,0))/($AC419+MAX(N($O420),0)),0)),0)))</f>
        <v/>
      </c>
      <c r="AE420" s="45" t="str">
        <f aca="false">IF($A420="","",IF($AC420&gt;0,$AD420/$AC420,""))</f>
        <v/>
      </c>
    </row>
    <row r="421" customFormat="false" ht="15" hidden="false" customHeight="true" outlineLevel="0" collapsed="false">
      <c r="A421" s="46"/>
      <c r="B421" s="47"/>
      <c r="C421" s="47"/>
      <c r="D421" s="47"/>
      <c r="E421" s="47"/>
      <c r="F421" s="47"/>
      <c r="G421" s="48"/>
      <c r="H421" s="48"/>
      <c r="I421" s="48"/>
      <c r="J421" s="49" t="str">
        <f aca="false">IF($A421="","",Controls!$C$12 + SUMIFS('Capital Ledger'!$C$6:$C$405,'Capital Ledger'!$A$6:$A$405,"&lt;="&amp;$A421) + SUM($T$6:T420) - SUM($L$6:L420))</f>
        <v/>
      </c>
      <c r="K421" s="49" t="str">
        <f aca="false">IF($A421="","",MIN($J421,IF(OR($F421="Confirmed bottom",$F421="Major bottom"),Controls!$C$13,IF($F421="RADAR bottom",IF(Controls!$C$16="Yes",Controls!$C$14,0),IF($F421="Weekly boost",Controls!$C$15,0)))))</f>
        <v/>
      </c>
      <c r="L421" s="48"/>
      <c r="M421" s="49" t="str">
        <f aca="false">IF($A421="","",MAX(0,$G421)+MAX(0,$L421))</f>
        <v/>
      </c>
      <c r="N421" s="48"/>
      <c r="O421" s="50"/>
      <c r="P421" s="49" t="str">
        <f aca="false">IF($A421="","",$N421*Controls!$C$21)</f>
        <v/>
      </c>
      <c r="Q421" s="49" t="str">
        <f aca="false">IF($A421="","",$N421*Controls!$C$22)</f>
        <v/>
      </c>
      <c r="R421" s="49" t="str">
        <f aca="false">IF($A421="","",$N421*Controls!$C$23)</f>
        <v/>
      </c>
      <c r="S421" s="48"/>
      <c r="T421" s="48"/>
      <c r="U421" s="48"/>
      <c r="V421" s="49" t="str">
        <f aca="false">IF($A421="","",$J421-$L421+$T421)</f>
        <v/>
      </c>
      <c r="W421" s="51" t="str">
        <f aca="false">IF($A421="","",IF(ABS($G421-($H421+$I421))&lt;0.01,"OK","Check"))</f>
        <v/>
      </c>
      <c r="X421" s="52"/>
      <c r="Y421" s="11" t="str">
        <f aca="false">IF($A421="","",IF($L421&gt;$K421,1,0))</f>
        <v/>
      </c>
      <c r="Z421" s="11" t="str">
        <f aca="false">IF($A421="","",IF($N421&gt;0,IF(ABS($N421-($S421+$T421+$U421))&gt;0.01,1,0),0))</f>
        <v/>
      </c>
      <c r="AA421" s="11" t="str">
        <f aca="false">IF($A421="","",IF($W421&lt;&gt;"OK",1,0))</f>
        <v/>
      </c>
      <c r="AB421" s="11" t="str">
        <f aca="false">IF($A421="","",IF($V421&lt;0,1,0))</f>
        <v/>
      </c>
      <c r="AC421" s="43" t="str">
        <f aca="false">IF($A421="","",MAX(0,$AC420 + N($O421)))</f>
        <v/>
      </c>
      <c r="AD421" s="44" t="str">
        <f aca="false">IF($A421="","",MAX(0,$AD420 + IF(N($O421)&gt;0,$M421,0) - IF(N($O421)&lt;0,MIN($AD420 + IF(N($O421)&gt;0,$M421,0),(-N($O421))*IF(($AC420+MAX(N($O421),0))&gt;0,($AD420 + IF(N($O421)&gt;0,$M421,0))/($AC420+MAX(N($O421),0)),0)),0)))</f>
        <v/>
      </c>
      <c r="AE421" s="45" t="str">
        <f aca="false">IF($A421="","",IF($AC421&gt;0,$AD421/$AC421,""))</f>
        <v/>
      </c>
    </row>
    <row r="422" customFormat="false" ht="15" hidden="false" customHeight="true" outlineLevel="0" collapsed="false">
      <c r="A422" s="36"/>
      <c r="B422" s="37"/>
      <c r="C422" s="37"/>
      <c r="D422" s="37"/>
      <c r="E422" s="37"/>
      <c r="F422" s="37"/>
      <c r="G422" s="38"/>
      <c r="H422" s="38"/>
      <c r="I422" s="38"/>
      <c r="J422" s="39" t="str">
        <f aca="false">IF($A422="","",Controls!$C$12 + SUMIFS('Capital Ledger'!$C$6:$C$405,'Capital Ledger'!$A$6:$A$405,"&lt;="&amp;$A422) + SUM($T$6:T421) - SUM($L$6:L421))</f>
        <v/>
      </c>
      <c r="K422" s="39" t="str">
        <f aca="false">IF($A422="","",MIN($J422,IF(OR($F422="Confirmed bottom",$F422="Major bottom"),Controls!$C$13,IF($F422="RADAR bottom",IF(Controls!$C$16="Yes",Controls!$C$14,0),IF($F422="Weekly boost",Controls!$C$15,0)))))</f>
        <v/>
      </c>
      <c r="L422" s="38"/>
      <c r="M422" s="39" t="str">
        <f aca="false">IF($A422="","",MAX(0,$G422)+MAX(0,$L422))</f>
        <v/>
      </c>
      <c r="N422" s="38"/>
      <c r="O422" s="40"/>
      <c r="P422" s="39" t="str">
        <f aca="false">IF($A422="","",$N422*Controls!$C$21)</f>
        <v/>
      </c>
      <c r="Q422" s="39" t="str">
        <f aca="false">IF($A422="","",$N422*Controls!$C$22)</f>
        <v/>
      </c>
      <c r="R422" s="39" t="str">
        <f aca="false">IF($A422="","",$N422*Controls!$C$23)</f>
        <v/>
      </c>
      <c r="S422" s="38"/>
      <c r="T422" s="38"/>
      <c r="U422" s="38"/>
      <c r="V422" s="39" t="str">
        <f aca="false">IF($A422="","",$J422-$L422+$T422)</f>
        <v/>
      </c>
      <c r="W422" s="41" t="str">
        <f aca="false">IF($A422="","",IF(ABS($G422-($H422+$I422))&lt;0.01,"OK","Check"))</f>
        <v/>
      </c>
      <c r="X422" s="42"/>
      <c r="Y422" s="11" t="str">
        <f aca="false">IF($A422="","",IF($L422&gt;$K422,1,0))</f>
        <v/>
      </c>
      <c r="Z422" s="11" t="str">
        <f aca="false">IF($A422="","",IF($N422&gt;0,IF(ABS($N422-($S422+$T422+$U422))&gt;0.01,1,0),0))</f>
        <v/>
      </c>
      <c r="AA422" s="11" t="str">
        <f aca="false">IF($A422="","",IF($W422&lt;&gt;"OK",1,0))</f>
        <v/>
      </c>
      <c r="AB422" s="11" t="str">
        <f aca="false">IF($A422="","",IF($V422&lt;0,1,0))</f>
        <v/>
      </c>
      <c r="AC422" s="43" t="str">
        <f aca="false">IF($A422="","",MAX(0,$AC421 + N($O422)))</f>
        <v/>
      </c>
      <c r="AD422" s="44" t="str">
        <f aca="false">IF($A422="","",MAX(0,$AD421 + IF(N($O422)&gt;0,$M422,0) - IF(N($O422)&lt;0,MIN($AD421 + IF(N($O422)&gt;0,$M422,0),(-N($O422))*IF(($AC421+MAX(N($O422),0))&gt;0,($AD421 + IF(N($O422)&gt;0,$M422,0))/($AC421+MAX(N($O422),0)),0)),0)))</f>
        <v/>
      </c>
      <c r="AE422" s="45" t="str">
        <f aca="false">IF($A422="","",IF($AC422&gt;0,$AD422/$AC422,""))</f>
        <v/>
      </c>
    </row>
    <row r="423" customFormat="false" ht="15" hidden="false" customHeight="true" outlineLevel="0" collapsed="false">
      <c r="A423" s="46"/>
      <c r="B423" s="47"/>
      <c r="C423" s="47"/>
      <c r="D423" s="47"/>
      <c r="E423" s="47"/>
      <c r="F423" s="47"/>
      <c r="G423" s="48"/>
      <c r="H423" s="48"/>
      <c r="I423" s="48"/>
      <c r="J423" s="49" t="str">
        <f aca="false">IF($A423="","",Controls!$C$12 + SUMIFS('Capital Ledger'!$C$6:$C$405,'Capital Ledger'!$A$6:$A$405,"&lt;="&amp;$A423) + SUM($T$6:T422) - SUM($L$6:L422))</f>
        <v/>
      </c>
      <c r="K423" s="49" t="str">
        <f aca="false">IF($A423="","",MIN($J423,IF(OR($F423="Confirmed bottom",$F423="Major bottom"),Controls!$C$13,IF($F423="RADAR bottom",IF(Controls!$C$16="Yes",Controls!$C$14,0),IF($F423="Weekly boost",Controls!$C$15,0)))))</f>
        <v/>
      </c>
      <c r="L423" s="48"/>
      <c r="M423" s="49" t="str">
        <f aca="false">IF($A423="","",MAX(0,$G423)+MAX(0,$L423))</f>
        <v/>
      </c>
      <c r="N423" s="48"/>
      <c r="O423" s="50"/>
      <c r="P423" s="49" t="str">
        <f aca="false">IF($A423="","",$N423*Controls!$C$21)</f>
        <v/>
      </c>
      <c r="Q423" s="49" t="str">
        <f aca="false">IF($A423="","",$N423*Controls!$C$22)</f>
        <v/>
      </c>
      <c r="R423" s="49" t="str">
        <f aca="false">IF($A423="","",$N423*Controls!$C$23)</f>
        <v/>
      </c>
      <c r="S423" s="48"/>
      <c r="T423" s="48"/>
      <c r="U423" s="48"/>
      <c r="V423" s="49" t="str">
        <f aca="false">IF($A423="","",$J423-$L423+$T423)</f>
        <v/>
      </c>
      <c r="W423" s="51" t="str">
        <f aca="false">IF($A423="","",IF(ABS($G423-($H423+$I423))&lt;0.01,"OK","Check"))</f>
        <v/>
      </c>
      <c r="X423" s="52"/>
      <c r="Y423" s="11" t="str">
        <f aca="false">IF($A423="","",IF($L423&gt;$K423,1,0))</f>
        <v/>
      </c>
      <c r="Z423" s="11" t="str">
        <f aca="false">IF($A423="","",IF($N423&gt;0,IF(ABS($N423-($S423+$T423+$U423))&gt;0.01,1,0),0))</f>
        <v/>
      </c>
      <c r="AA423" s="11" t="str">
        <f aca="false">IF($A423="","",IF($W423&lt;&gt;"OK",1,0))</f>
        <v/>
      </c>
      <c r="AB423" s="11" t="str">
        <f aca="false">IF($A423="","",IF($V423&lt;0,1,0))</f>
        <v/>
      </c>
      <c r="AC423" s="43" t="str">
        <f aca="false">IF($A423="","",MAX(0,$AC422 + N($O423)))</f>
        <v/>
      </c>
      <c r="AD423" s="44" t="str">
        <f aca="false">IF($A423="","",MAX(0,$AD422 + IF(N($O423)&gt;0,$M423,0) - IF(N($O423)&lt;0,MIN($AD422 + IF(N($O423)&gt;0,$M423,0),(-N($O423))*IF(($AC422+MAX(N($O423),0))&gt;0,($AD422 + IF(N($O423)&gt;0,$M423,0))/($AC422+MAX(N($O423),0)),0)),0)))</f>
        <v/>
      </c>
      <c r="AE423" s="45" t="str">
        <f aca="false">IF($A423="","",IF($AC423&gt;0,$AD423/$AC423,""))</f>
        <v/>
      </c>
    </row>
    <row r="424" customFormat="false" ht="15" hidden="false" customHeight="true" outlineLevel="0" collapsed="false">
      <c r="A424" s="36"/>
      <c r="B424" s="37"/>
      <c r="C424" s="37"/>
      <c r="D424" s="37"/>
      <c r="E424" s="37"/>
      <c r="F424" s="37"/>
      <c r="G424" s="38"/>
      <c r="H424" s="38"/>
      <c r="I424" s="38"/>
      <c r="J424" s="39" t="str">
        <f aca="false">IF($A424="","",Controls!$C$12 + SUMIFS('Capital Ledger'!$C$6:$C$405,'Capital Ledger'!$A$6:$A$405,"&lt;="&amp;$A424) + SUM($T$6:T423) - SUM($L$6:L423))</f>
        <v/>
      </c>
      <c r="K424" s="39" t="str">
        <f aca="false">IF($A424="","",MIN($J424,IF(OR($F424="Confirmed bottom",$F424="Major bottom"),Controls!$C$13,IF($F424="RADAR bottom",IF(Controls!$C$16="Yes",Controls!$C$14,0),IF($F424="Weekly boost",Controls!$C$15,0)))))</f>
        <v/>
      </c>
      <c r="L424" s="38"/>
      <c r="M424" s="39" t="str">
        <f aca="false">IF($A424="","",MAX(0,$G424)+MAX(0,$L424))</f>
        <v/>
      </c>
      <c r="N424" s="38"/>
      <c r="O424" s="40"/>
      <c r="P424" s="39" t="str">
        <f aca="false">IF($A424="","",$N424*Controls!$C$21)</f>
        <v/>
      </c>
      <c r="Q424" s="39" t="str">
        <f aca="false">IF($A424="","",$N424*Controls!$C$22)</f>
        <v/>
      </c>
      <c r="R424" s="39" t="str">
        <f aca="false">IF($A424="","",$N424*Controls!$C$23)</f>
        <v/>
      </c>
      <c r="S424" s="38"/>
      <c r="T424" s="38"/>
      <c r="U424" s="38"/>
      <c r="V424" s="39" t="str">
        <f aca="false">IF($A424="","",$J424-$L424+$T424)</f>
        <v/>
      </c>
      <c r="W424" s="41" t="str">
        <f aca="false">IF($A424="","",IF(ABS($G424-($H424+$I424))&lt;0.01,"OK","Check"))</f>
        <v/>
      </c>
      <c r="X424" s="42"/>
      <c r="Y424" s="11" t="str">
        <f aca="false">IF($A424="","",IF($L424&gt;$K424,1,0))</f>
        <v/>
      </c>
      <c r="Z424" s="11" t="str">
        <f aca="false">IF($A424="","",IF($N424&gt;0,IF(ABS($N424-($S424+$T424+$U424))&gt;0.01,1,0),0))</f>
        <v/>
      </c>
      <c r="AA424" s="11" t="str">
        <f aca="false">IF($A424="","",IF($W424&lt;&gt;"OK",1,0))</f>
        <v/>
      </c>
      <c r="AB424" s="11" t="str">
        <f aca="false">IF($A424="","",IF($V424&lt;0,1,0))</f>
        <v/>
      </c>
      <c r="AC424" s="43" t="str">
        <f aca="false">IF($A424="","",MAX(0,$AC423 + N($O424)))</f>
        <v/>
      </c>
      <c r="AD424" s="44" t="str">
        <f aca="false">IF($A424="","",MAX(0,$AD423 + IF(N($O424)&gt;0,$M424,0) - IF(N($O424)&lt;0,MIN($AD423 + IF(N($O424)&gt;0,$M424,0),(-N($O424))*IF(($AC423+MAX(N($O424),0))&gt;0,($AD423 + IF(N($O424)&gt;0,$M424,0))/($AC423+MAX(N($O424),0)),0)),0)))</f>
        <v/>
      </c>
      <c r="AE424" s="45" t="str">
        <f aca="false">IF($A424="","",IF($AC424&gt;0,$AD424/$AC424,""))</f>
        <v/>
      </c>
    </row>
    <row r="425" customFormat="false" ht="15" hidden="false" customHeight="true" outlineLevel="0" collapsed="false">
      <c r="A425" s="46"/>
      <c r="B425" s="47"/>
      <c r="C425" s="47"/>
      <c r="D425" s="47"/>
      <c r="E425" s="47"/>
      <c r="F425" s="47"/>
      <c r="G425" s="48"/>
      <c r="H425" s="48"/>
      <c r="I425" s="48"/>
      <c r="J425" s="49" t="str">
        <f aca="false">IF($A425="","",Controls!$C$12 + SUMIFS('Capital Ledger'!$C$6:$C$405,'Capital Ledger'!$A$6:$A$405,"&lt;="&amp;$A425) + SUM($T$6:T424) - SUM($L$6:L424))</f>
        <v/>
      </c>
      <c r="K425" s="49" t="str">
        <f aca="false">IF($A425="","",MIN($J425,IF(OR($F425="Confirmed bottom",$F425="Major bottom"),Controls!$C$13,IF($F425="RADAR bottom",IF(Controls!$C$16="Yes",Controls!$C$14,0),IF($F425="Weekly boost",Controls!$C$15,0)))))</f>
        <v/>
      </c>
      <c r="L425" s="48"/>
      <c r="M425" s="49" t="str">
        <f aca="false">IF($A425="","",MAX(0,$G425)+MAX(0,$L425))</f>
        <v/>
      </c>
      <c r="N425" s="48"/>
      <c r="O425" s="50"/>
      <c r="P425" s="49" t="str">
        <f aca="false">IF($A425="","",$N425*Controls!$C$21)</f>
        <v/>
      </c>
      <c r="Q425" s="49" t="str">
        <f aca="false">IF($A425="","",$N425*Controls!$C$22)</f>
        <v/>
      </c>
      <c r="R425" s="49" t="str">
        <f aca="false">IF($A425="","",$N425*Controls!$C$23)</f>
        <v/>
      </c>
      <c r="S425" s="48"/>
      <c r="T425" s="48"/>
      <c r="U425" s="48"/>
      <c r="V425" s="49" t="str">
        <f aca="false">IF($A425="","",$J425-$L425+$T425)</f>
        <v/>
      </c>
      <c r="W425" s="51" t="str">
        <f aca="false">IF($A425="","",IF(ABS($G425-($H425+$I425))&lt;0.01,"OK","Check"))</f>
        <v/>
      </c>
      <c r="X425" s="52"/>
      <c r="Y425" s="11" t="str">
        <f aca="false">IF($A425="","",IF($L425&gt;$K425,1,0))</f>
        <v/>
      </c>
      <c r="Z425" s="11" t="str">
        <f aca="false">IF($A425="","",IF($N425&gt;0,IF(ABS($N425-($S425+$T425+$U425))&gt;0.01,1,0),0))</f>
        <v/>
      </c>
      <c r="AA425" s="11" t="str">
        <f aca="false">IF($A425="","",IF($W425&lt;&gt;"OK",1,0))</f>
        <v/>
      </c>
      <c r="AB425" s="11" t="str">
        <f aca="false">IF($A425="","",IF($V425&lt;0,1,0))</f>
        <v/>
      </c>
      <c r="AC425" s="43" t="str">
        <f aca="false">IF($A425="","",MAX(0,$AC424 + N($O425)))</f>
        <v/>
      </c>
      <c r="AD425" s="44" t="str">
        <f aca="false">IF($A425="","",MAX(0,$AD424 + IF(N($O425)&gt;0,$M425,0) - IF(N($O425)&lt;0,MIN($AD424 + IF(N($O425)&gt;0,$M425,0),(-N($O425))*IF(($AC424+MAX(N($O425),0))&gt;0,($AD424 + IF(N($O425)&gt;0,$M425,0))/($AC424+MAX(N($O425),0)),0)),0)))</f>
        <v/>
      </c>
      <c r="AE425" s="45" t="str">
        <f aca="false">IF($A425="","",IF($AC425&gt;0,$AD425/$AC425,""))</f>
        <v/>
      </c>
    </row>
    <row r="426" customFormat="false" ht="15" hidden="false" customHeight="true" outlineLevel="0" collapsed="false">
      <c r="A426" s="36"/>
      <c r="B426" s="37"/>
      <c r="C426" s="37"/>
      <c r="D426" s="37"/>
      <c r="E426" s="37"/>
      <c r="F426" s="37"/>
      <c r="G426" s="38"/>
      <c r="H426" s="38"/>
      <c r="I426" s="38"/>
      <c r="J426" s="39" t="str">
        <f aca="false">IF($A426="","",Controls!$C$12 + SUMIFS('Capital Ledger'!$C$6:$C$405,'Capital Ledger'!$A$6:$A$405,"&lt;="&amp;$A426) + SUM($T$6:T425) - SUM($L$6:L425))</f>
        <v/>
      </c>
      <c r="K426" s="39" t="str">
        <f aca="false">IF($A426="","",MIN($J426,IF(OR($F426="Confirmed bottom",$F426="Major bottom"),Controls!$C$13,IF($F426="RADAR bottom",IF(Controls!$C$16="Yes",Controls!$C$14,0),IF($F426="Weekly boost",Controls!$C$15,0)))))</f>
        <v/>
      </c>
      <c r="L426" s="38"/>
      <c r="M426" s="39" t="str">
        <f aca="false">IF($A426="","",MAX(0,$G426)+MAX(0,$L426))</f>
        <v/>
      </c>
      <c r="N426" s="38"/>
      <c r="O426" s="40"/>
      <c r="P426" s="39" t="str">
        <f aca="false">IF($A426="","",$N426*Controls!$C$21)</f>
        <v/>
      </c>
      <c r="Q426" s="39" t="str">
        <f aca="false">IF($A426="","",$N426*Controls!$C$22)</f>
        <v/>
      </c>
      <c r="R426" s="39" t="str">
        <f aca="false">IF($A426="","",$N426*Controls!$C$23)</f>
        <v/>
      </c>
      <c r="S426" s="38"/>
      <c r="T426" s="38"/>
      <c r="U426" s="38"/>
      <c r="V426" s="39" t="str">
        <f aca="false">IF($A426="","",$J426-$L426+$T426)</f>
        <v/>
      </c>
      <c r="W426" s="41" t="str">
        <f aca="false">IF($A426="","",IF(ABS($G426-($H426+$I426))&lt;0.01,"OK","Check"))</f>
        <v/>
      </c>
      <c r="X426" s="42"/>
      <c r="Y426" s="11" t="str">
        <f aca="false">IF($A426="","",IF($L426&gt;$K426,1,0))</f>
        <v/>
      </c>
      <c r="Z426" s="11" t="str">
        <f aca="false">IF($A426="","",IF($N426&gt;0,IF(ABS($N426-($S426+$T426+$U426))&gt;0.01,1,0),0))</f>
        <v/>
      </c>
      <c r="AA426" s="11" t="str">
        <f aca="false">IF($A426="","",IF($W426&lt;&gt;"OK",1,0))</f>
        <v/>
      </c>
      <c r="AB426" s="11" t="str">
        <f aca="false">IF($A426="","",IF($V426&lt;0,1,0))</f>
        <v/>
      </c>
      <c r="AC426" s="43" t="str">
        <f aca="false">IF($A426="","",MAX(0,$AC425 + N($O426)))</f>
        <v/>
      </c>
      <c r="AD426" s="44" t="str">
        <f aca="false">IF($A426="","",MAX(0,$AD425 + IF(N($O426)&gt;0,$M426,0) - IF(N($O426)&lt;0,MIN($AD425 + IF(N($O426)&gt;0,$M426,0),(-N($O426))*IF(($AC425+MAX(N($O426),0))&gt;0,($AD425 + IF(N($O426)&gt;0,$M426,0))/($AC425+MAX(N($O426),0)),0)),0)))</f>
        <v/>
      </c>
      <c r="AE426" s="45" t="str">
        <f aca="false">IF($A426="","",IF($AC426&gt;0,$AD426/$AC426,""))</f>
        <v/>
      </c>
    </row>
    <row r="427" customFormat="false" ht="15" hidden="false" customHeight="true" outlineLevel="0" collapsed="false">
      <c r="A427" s="46"/>
      <c r="B427" s="47"/>
      <c r="C427" s="47"/>
      <c r="D427" s="47"/>
      <c r="E427" s="47"/>
      <c r="F427" s="47"/>
      <c r="G427" s="48"/>
      <c r="H427" s="48"/>
      <c r="I427" s="48"/>
      <c r="J427" s="49" t="str">
        <f aca="false">IF($A427="","",Controls!$C$12 + SUMIFS('Capital Ledger'!$C$6:$C$405,'Capital Ledger'!$A$6:$A$405,"&lt;="&amp;$A427) + SUM($T$6:T426) - SUM($L$6:L426))</f>
        <v/>
      </c>
      <c r="K427" s="49" t="str">
        <f aca="false">IF($A427="","",MIN($J427,IF(OR($F427="Confirmed bottom",$F427="Major bottom"),Controls!$C$13,IF($F427="RADAR bottom",IF(Controls!$C$16="Yes",Controls!$C$14,0),IF($F427="Weekly boost",Controls!$C$15,0)))))</f>
        <v/>
      </c>
      <c r="L427" s="48"/>
      <c r="M427" s="49" t="str">
        <f aca="false">IF($A427="","",MAX(0,$G427)+MAX(0,$L427))</f>
        <v/>
      </c>
      <c r="N427" s="48"/>
      <c r="O427" s="50"/>
      <c r="P427" s="49" t="str">
        <f aca="false">IF($A427="","",$N427*Controls!$C$21)</f>
        <v/>
      </c>
      <c r="Q427" s="49" t="str">
        <f aca="false">IF($A427="","",$N427*Controls!$C$22)</f>
        <v/>
      </c>
      <c r="R427" s="49" t="str">
        <f aca="false">IF($A427="","",$N427*Controls!$C$23)</f>
        <v/>
      </c>
      <c r="S427" s="48"/>
      <c r="T427" s="48"/>
      <c r="U427" s="48"/>
      <c r="V427" s="49" t="str">
        <f aca="false">IF($A427="","",$J427-$L427+$T427)</f>
        <v/>
      </c>
      <c r="W427" s="51" t="str">
        <f aca="false">IF($A427="","",IF(ABS($G427-($H427+$I427))&lt;0.01,"OK","Check"))</f>
        <v/>
      </c>
      <c r="X427" s="52"/>
      <c r="Y427" s="11" t="str">
        <f aca="false">IF($A427="","",IF($L427&gt;$K427,1,0))</f>
        <v/>
      </c>
      <c r="Z427" s="11" t="str">
        <f aca="false">IF($A427="","",IF($N427&gt;0,IF(ABS($N427-($S427+$T427+$U427))&gt;0.01,1,0),0))</f>
        <v/>
      </c>
      <c r="AA427" s="11" t="str">
        <f aca="false">IF($A427="","",IF($W427&lt;&gt;"OK",1,0))</f>
        <v/>
      </c>
      <c r="AB427" s="11" t="str">
        <f aca="false">IF($A427="","",IF($V427&lt;0,1,0))</f>
        <v/>
      </c>
      <c r="AC427" s="43" t="str">
        <f aca="false">IF($A427="","",MAX(0,$AC426 + N($O427)))</f>
        <v/>
      </c>
      <c r="AD427" s="44" t="str">
        <f aca="false">IF($A427="","",MAX(0,$AD426 + IF(N($O427)&gt;0,$M427,0) - IF(N($O427)&lt;0,MIN($AD426 + IF(N($O427)&gt;0,$M427,0),(-N($O427))*IF(($AC426+MAX(N($O427),0))&gt;0,($AD426 + IF(N($O427)&gt;0,$M427,0))/($AC426+MAX(N($O427),0)),0)),0)))</f>
        <v/>
      </c>
      <c r="AE427" s="45" t="str">
        <f aca="false">IF($A427="","",IF($AC427&gt;0,$AD427/$AC427,""))</f>
        <v/>
      </c>
    </row>
    <row r="428" customFormat="false" ht="15" hidden="false" customHeight="true" outlineLevel="0" collapsed="false">
      <c r="A428" s="36"/>
      <c r="B428" s="37"/>
      <c r="C428" s="37"/>
      <c r="D428" s="37"/>
      <c r="E428" s="37"/>
      <c r="F428" s="37"/>
      <c r="G428" s="38"/>
      <c r="H428" s="38"/>
      <c r="I428" s="38"/>
      <c r="J428" s="39" t="str">
        <f aca="false">IF($A428="","",Controls!$C$12 + SUMIFS('Capital Ledger'!$C$6:$C$405,'Capital Ledger'!$A$6:$A$405,"&lt;="&amp;$A428) + SUM($T$6:T427) - SUM($L$6:L427))</f>
        <v/>
      </c>
      <c r="K428" s="39" t="str">
        <f aca="false">IF($A428="","",MIN($J428,IF(OR($F428="Confirmed bottom",$F428="Major bottom"),Controls!$C$13,IF($F428="RADAR bottom",IF(Controls!$C$16="Yes",Controls!$C$14,0),IF($F428="Weekly boost",Controls!$C$15,0)))))</f>
        <v/>
      </c>
      <c r="L428" s="38"/>
      <c r="M428" s="39" t="str">
        <f aca="false">IF($A428="","",MAX(0,$G428)+MAX(0,$L428))</f>
        <v/>
      </c>
      <c r="N428" s="38"/>
      <c r="O428" s="40"/>
      <c r="P428" s="39" t="str">
        <f aca="false">IF($A428="","",$N428*Controls!$C$21)</f>
        <v/>
      </c>
      <c r="Q428" s="39" t="str">
        <f aca="false">IF($A428="","",$N428*Controls!$C$22)</f>
        <v/>
      </c>
      <c r="R428" s="39" t="str">
        <f aca="false">IF($A428="","",$N428*Controls!$C$23)</f>
        <v/>
      </c>
      <c r="S428" s="38"/>
      <c r="T428" s="38"/>
      <c r="U428" s="38"/>
      <c r="V428" s="39" t="str">
        <f aca="false">IF($A428="","",$J428-$L428+$T428)</f>
        <v/>
      </c>
      <c r="W428" s="41" t="str">
        <f aca="false">IF($A428="","",IF(ABS($G428-($H428+$I428))&lt;0.01,"OK","Check"))</f>
        <v/>
      </c>
      <c r="X428" s="42"/>
      <c r="Y428" s="11" t="str">
        <f aca="false">IF($A428="","",IF($L428&gt;$K428,1,0))</f>
        <v/>
      </c>
      <c r="Z428" s="11" t="str">
        <f aca="false">IF($A428="","",IF($N428&gt;0,IF(ABS($N428-($S428+$T428+$U428))&gt;0.01,1,0),0))</f>
        <v/>
      </c>
      <c r="AA428" s="11" t="str">
        <f aca="false">IF($A428="","",IF($W428&lt;&gt;"OK",1,0))</f>
        <v/>
      </c>
      <c r="AB428" s="11" t="str">
        <f aca="false">IF($A428="","",IF($V428&lt;0,1,0))</f>
        <v/>
      </c>
      <c r="AC428" s="43" t="str">
        <f aca="false">IF($A428="","",MAX(0,$AC427 + N($O428)))</f>
        <v/>
      </c>
      <c r="AD428" s="44" t="str">
        <f aca="false">IF($A428="","",MAX(0,$AD427 + IF(N($O428)&gt;0,$M428,0) - IF(N($O428)&lt;0,MIN($AD427 + IF(N($O428)&gt;0,$M428,0),(-N($O428))*IF(($AC427+MAX(N($O428),0))&gt;0,($AD427 + IF(N($O428)&gt;0,$M428,0))/($AC427+MAX(N($O428),0)),0)),0)))</f>
        <v/>
      </c>
      <c r="AE428" s="45" t="str">
        <f aca="false">IF($A428="","",IF($AC428&gt;0,$AD428/$AC428,""))</f>
        <v/>
      </c>
    </row>
    <row r="429" customFormat="false" ht="15" hidden="false" customHeight="true" outlineLevel="0" collapsed="false">
      <c r="A429" s="46"/>
      <c r="B429" s="47"/>
      <c r="C429" s="47"/>
      <c r="D429" s="47"/>
      <c r="E429" s="47"/>
      <c r="F429" s="47"/>
      <c r="G429" s="48"/>
      <c r="H429" s="48"/>
      <c r="I429" s="48"/>
      <c r="J429" s="49" t="str">
        <f aca="false">IF($A429="","",Controls!$C$12 + SUMIFS('Capital Ledger'!$C$6:$C$405,'Capital Ledger'!$A$6:$A$405,"&lt;="&amp;$A429) + SUM($T$6:T428) - SUM($L$6:L428))</f>
        <v/>
      </c>
      <c r="K429" s="49" t="str">
        <f aca="false">IF($A429="","",MIN($J429,IF(OR($F429="Confirmed bottom",$F429="Major bottom"),Controls!$C$13,IF($F429="RADAR bottom",IF(Controls!$C$16="Yes",Controls!$C$14,0),IF($F429="Weekly boost",Controls!$C$15,0)))))</f>
        <v/>
      </c>
      <c r="L429" s="48"/>
      <c r="M429" s="49" t="str">
        <f aca="false">IF($A429="","",MAX(0,$G429)+MAX(0,$L429))</f>
        <v/>
      </c>
      <c r="N429" s="48"/>
      <c r="O429" s="50"/>
      <c r="P429" s="49" t="str">
        <f aca="false">IF($A429="","",$N429*Controls!$C$21)</f>
        <v/>
      </c>
      <c r="Q429" s="49" t="str">
        <f aca="false">IF($A429="","",$N429*Controls!$C$22)</f>
        <v/>
      </c>
      <c r="R429" s="49" t="str">
        <f aca="false">IF($A429="","",$N429*Controls!$C$23)</f>
        <v/>
      </c>
      <c r="S429" s="48"/>
      <c r="T429" s="48"/>
      <c r="U429" s="48"/>
      <c r="V429" s="49" t="str">
        <f aca="false">IF($A429="","",$J429-$L429+$T429)</f>
        <v/>
      </c>
      <c r="W429" s="51" t="str">
        <f aca="false">IF($A429="","",IF(ABS($G429-($H429+$I429))&lt;0.01,"OK","Check"))</f>
        <v/>
      </c>
      <c r="X429" s="52"/>
      <c r="Y429" s="11" t="str">
        <f aca="false">IF($A429="","",IF($L429&gt;$K429,1,0))</f>
        <v/>
      </c>
      <c r="Z429" s="11" t="str">
        <f aca="false">IF($A429="","",IF($N429&gt;0,IF(ABS($N429-($S429+$T429+$U429))&gt;0.01,1,0),0))</f>
        <v/>
      </c>
      <c r="AA429" s="11" t="str">
        <f aca="false">IF($A429="","",IF($W429&lt;&gt;"OK",1,0))</f>
        <v/>
      </c>
      <c r="AB429" s="11" t="str">
        <f aca="false">IF($A429="","",IF($V429&lt;0,1,0))</f>
        <v/>
      </c>
      <c r="AC429" s="43" t="str">
        <f aca="false">IF($A429="","",MAX(0,$AC428 + N($O429)))</f>
        <v/>
      </c>
      <c r="AD429" s="44" t="str">
        <f aca="false">IF($A429="","",MAX(0,$AD428 + IF(N($O429)&gt;0,$M429,0) - IF(N($O429)&lt;0,MIN($AD428 + IF(N($O429)&gt;0,$M429,0),(-N($O429))*IF(($AC428+MAX(N($O429),0))&gt;0,($AD428 + IF(N($O429)&gt;0,$M429,0))/($AC428+MAX(N($O429),0)),0)),0)))</f>
        <v/>
      </c>
      <c r="AE429" s="45" t="str">
        <f aca="false">IF($A429="","",IF($AC429&gt;0,$AD429/$AC429,""))</f>
        <v/>
      </c>
    </row>
    <row r="430" customFormat="false" ht="15" hidden="false" customHeight="true" outlineLevel="0" collapsed="false">
      <c r="A430" s="36"/>
      <c r="B430" s="37"/>
      <c r="C430" s="37"/>
      <c r="D430" s="37"/>
      <c r="E430" s="37"/>
      <c r="F430" s="37"/>
      <c r="G430" s="38"/>
      <c r="H430" s="38"/>
      <c r="I430" s="38"/>
      <c r="J430" s="39" t="str">
        <f aca="false">IF($A430="","",Controls!$C$12 + SUMIFS('Capital Ledger'!$C$6:$C$405,'Capital Ledger'!$A$6:$A$405,"&lt;="&amp;$A430) + SUM($T$6:T429) - SUM($L$6:L429))</f>
        <v/>
      </c>
      <c r="K430" s="39" t="str">
        <f aca="false">IF($A430="","",MIN($J430,IF(OR($F430="Confirmed bottom",$F430="Major bottom"),Controls!$C$13,IF($F430="RADAR bottom",IF(Controls!$C$16="Yes",Controls!$C$14,0),IF($F430="Weekly boost",Controls!$C$15,0)))))</f>
        <v/>
      </c>
      <c r="L430" s="38"/>
      <c r="M430" s="39" t="str">
        <f aca="false">IF($A430="","",MAX(0,$G430)+MAX(0,$L430))</f>
        <v/>
      </c>
      <c r="N430" s="38"/>
      <c r="O430" s="40"/>
      <c r="P430" s="39" t="str">
        <f aca="false">IF($A430="","",$N430*Controls!$C$21)</f>
        <v/>
      </c>
      <c r="Q430" s="39" t="str">
        <f aca="false">IF($A430="","",$N430*Controls!$C$22)</f>
        <v/>
      </c>
      <c r="R430" s="39" t="str">
        <f aca="false">IF($A430="","",$N430*Controls!$C$23)</f>
        <v/>
      </c>
      <c r="S430" s="38"/>
      <c r="T430" s="38"/>
      <c r="U430" s="38"/>
      <c r="V430" s="39" t="str">
        <f aca="false">IF($A430="","",$J430-$L430+$T430)</f>
        <v/>
      </c>
      <c r="W430" s="41" t="str">
        <f aca="false">IF($A430="","",IF(ABS($G430-($H430+$I430))&lt;0.01,"OK","Check"))</f>
        <v/>
      </c>
      <c r="X430" s="42"/>
      <c r="Y430" s="11" t="str">
        <f aca="false">IF($A430="","",IF($L430&gt;$K430,1,0))</f>
        <v/>
      </c>
      <c r="Z430" s="11" t="str">
        <f aca="false">IF($A430="","",IF($N430&gt;0,IF(ABS($N430-($S430+$T430+$U430))&gt;0.01,1,0),0))</f>
        <v/>
      </c>
      <c r="AA430" s="11" t="str">
        <f aca="false">IF($A430="","",IF($W430&lt;&gt;"OK",1,0))</f>
        <v/>
      </c>
      <c r="AB430" s="11" t="str">
        <f aca="false">IF($A430="","",IF($V430&lt;0,1,0))</f>
        <v/>
      </c>
      <c r="AC430" s="43" t="str">
        <f aca="false">IF($A430="","",MAX(0,$AC429 + N($O430)))</f>
        <v/>
      </c>
      <c r="AD430" s="44" t="str">
        <f aca="false">IF($A430="","",MAX(0,$AD429 + IF(N($O430)&gt;0,$M430,0) - IF(N($O430)&lt;0,MIN($AD429 + IF(N($O430)&gt;0,$M430,0),(-N($O430))*IF(($AC429+MAX(N($O430),0))&gt;0,($AD429 + IF(N($O430)&gt;0,$M430,0))/($AC429+MAX(N($O430),0)),0)),0)))</f>
        <v/>
      </c>
      <c r="AE430" s="45" t="str">
        <f aca="false">IF($A430="","",IF($AC430&gt;0,$AD430/$AC430,""))</f>
        <v/>
      </c>
    </row>
    <row r="431" customFormat="false" ht="15" hidden="false" customHeight="true" outlineLevel="0" collapsed="false">
      <c r="A431" s="46"/>
      <c r="B431" s="47"/>
      <c r="C431" s="47"/>
      <c r="D431" s="47"/>
      <c r="E431" s="47"/>
      <c r="F431" s="47"/>
      <c r="G431" s="48"/>
      <c r="H431" s="48"/>
      <c r="I431" s="48"/>
      <c r="J431" s="49" t="str">
        <f aca="false">IF($A431="","",Controls!$C$12 + SUMIFS('Capital Ledger'!$C$6:$C$405,'Capital Ledger'!$A$6:$A$405,"&lt;="&amp;$A431) + SUM($T$6:T430) - SUM($L$6:L430))</f>
        <v/>
      </c>
      <c r="K431" s="49" t="str">
        <f aca="false">IF($A431="","",MIN($J431,IF(OR($F431="Confirmed bottom",$F431="Major bottom"),Controls!$C$13,IF($F431="RADAR bottom",IF(Controls!$C$16="Yes",Controls!$C$14,0),IF($F431="Weekly boost",Controls!$C$15,0)))))</f>
        <v/>
      </c>
      <c r="L431" s="48"/>
      <c r="M431" s="49" t="str">
        <f aca="false">IF($A431="","",MAX(0,$G431)+MAX(0,$L431))</f>
        <v/>
      </c>
      <c r="N431" s="48"/>
      <c r="O431" s="50"/>
      <c r="P431" s="49" t="str">
        <f aca="false">IF($A431="","",$N431*Controls!$C$21)</f>
        <v/>
      </c>
      <c r="Q431" s="49" t="str">
        <f aca="false">IF($A431="","",$N431*Controls!$C$22)</f>
        <v/>
      </c>
      <c r="R431" s="49" t="str">
        <f aca="false">IF($A431="","",$N431*Controls!$C$23)</f>
        <v/>
      </c>
      <c r="S431" s="48"/>
      <c r="T431" s="48"/>
      <c r="U431" s="48"/>
      <c r="V431" s="49" t="str">
        <f aca="false">IF($A431="","",$J431-$L431+$T431)</f>
        <v/>
      </c>
      <c r="W431" s="51" t="str">
        <f aca="false">IF($A431="","",IF(ABS($G431-($H431+$I431))&lt;0.01,"OK","Check"))</f>
        <v/>
      </c>
      <c r="X431" s="52"/>
      <c r="Y431" s="11" t="str">
        <f aca="false">IF($A431="","",IF($L431&gt;$K431,1,0))</f>
        <v/>
      </c>
      <c r="Z431" s="11" t="str">
        <f aca="false">IF($A431="","",IF($N431&gt;0,IF(ABS($N431-($S431+$T431+$U431))&gt;0.01,1,0),0))</f>
        <v/>
      </c>
      <c r="AA431" s="11" t="str">
        <f aca="false">IF($A431="","",IF($W431&lt;&gt;"OK",1,0))</f>
        <v/>
      </c>
      <c r="AB431" s="11" t="str">
        <f aca="false">IF($A431="","",IF($V431&lt;0,1,0))</f>
        <v/>
      </c>
      <c r="AC431" s="43" t="str">
        <f aca="false">IF($A431="","",MAX(0,$AC430 + N($O431)))</f>
        <v/>
      </c>
      <c r="AD431" s="44" t="str">
        <f aca="false">IF($A431="","",MAX(0,$AD430 + IF(N($O431)&gt;0,$M431,0) - IF(N($O431)&lt;0,MIN($AD430 + IF(N($O431)&gt;0,$M431,0),(-N($O431))*IF(($AC430+MAX(N($O431),0))&gt;0,($AD430 + IF(N($O431)&gt;0,$M431,0))/($AC430+MAX(N($O431),0)),0)),0)))</f>
        <v/>
      </c>
      <c r="AE431" s="45" t="str">
        <f aca="false">IF($A431="","",IF($AC431&gt;0,$AD431/$AC431,""))</f>
        <v/>
      </c>
    </row>
    <row r="432" customFormat="false" ht="15" hidden="false" customHeight="true" outlineLevel="0" collapsed="false">
      <c r="A432" s="36"/>
      <c r="B432" s="37"/>
      <c r="C432" s="37"/>
      <c r="D432" s="37"/>
      <c r="E432" s="37"/>
      <c r="F432" s="37"/>
      <c r="G432" s="38"/>
      <c r="H432" s="38"/>
      <c r="I432" s="38"/>
      <c r="J432" s="39" t="str">
        <f aca="false">IF($A432="","",Controls!$C$12 + SUMIFS('Capital Ledger'!$C$6:$C$405,'Capital Ledger'!$A$6:$A$405,"&lt;="&amp;$A432) + SUM($T$6:T431) - SUM($L$6:L431))</f>
        <v/>
      </c>
      <c r="K432" s="39" t="str">
        <f aca="false">IF($A432="","",MIN($J432,IF(OR($F432="Confirmed bottom",$F432="Major bottom"),Controls!$C$13,IF($F432="RADAR bottom",IF(Controls!$C$16="Yes",Controls!$C$14,0),IF($F432="Weekly boost",Controls!$C$15,0)))))</f>
        <v/>
      </c>
      <c r="L432" s="38"/>
      <c r="M432" s="39" t="str">
        <f aca="false">IF($A432="","",MAX(0,$G432)+MAX(0,$L432))</f>
        <v/>
      </c>
      <c r="N432" s="38"/>
      <c r="O432" s="40"/>
      <c r="P432" s="39" t="str">
        <f aca="false">IF($A432="","",$N432*Controls!$C$21)</f>
        <v/>
      </c>
      <c r="Q432" s="39" t="str">
        <f aca="false">IF($A432="","",$N432*Controls!$C$22)</f>
        <v/>
      </c>
      <c r="R432" s="39" t="str">
        <f aca="false">IF($A432="","",$N432*Controls!$C$23)</f>
        <v/>
      </c>
      <c r="S432" s="38"/>
      <c r="T432" s="38"/>
      <c r="U432" s="38"/>
      <c r="V432" s="39" t="str">
        <f aca="false">IF($A432="","",$J432-$L432+$T432)</f>
        <v/>
      </c>
      <c r="W432" s="41" t="str">
        <f aca="false">IF($A432="","",IF(ABS($G432-($H432+$I432))&lt;0.01,"OK","Check"))</f>
        <v/>
      </c>
      <c r="X432" s="42"/>
      <c r="Y432" s="11" t="str">
        <f aca="false">IF($A432="","",IF($L432&gt;$K432,1,0))</f>
        <v/>
      </c>
      <c r="Z432" s="11" t="str">
        <f aca="false">IF($A432="","",IF($N432&gt;0,IF(ABS($N432-($S432+$T432+$U432))&gt;0.01,1,0),0))</f>
        <v/>
      </c>
      <c r="AA432" s="11" t="str">
        <f aca="false">IF($A432="","",IF($W432&lt;&gt;"OK",1,0))</f>
        <v/>
      </c>
      <c r="AB432" s="11" t="str">
        <f aca="false">IF($A432="","",IF($V432&lt;0,1,0))</f>
        <v/>
      </c>
      <c r="AC432" s="43" t="str">
        <f aca="false">IF($A432="","",MAX(0,$AC431 + N($O432)))</f>
        <v/>
      </c>
      <c r="AD432" s="44" t="str">
        <f aca="false">IF($A432="","",MAX(0,$AD431 + IF(N($O432)&gt;0,$M432,0) - IF(N($O432)&lt;0,MIN($AD431 + IF(N($O432)&gt;0,$M432,0),(-N($O432))*IF(($AC431+MAX(N($O432),0))&gt;0,($AD431 + IF(N($O432)&gt;0,$M432,0))/($AC431+MAX(N($O432),0)),0)),0)))</f>
        <v/>
      </c>
      <c r="AE432" s="45" t="str">
        <f aca="false">IF($A432="","",IF($AC432&gt;0,$AD432/$AC432,""))</f>
        <v/>
      </c>
    </row>
    <row r="433" customFormat="false" ht="15" hidden="false" customHeight="true" outlineLevel="0" collapsed="false">
      <c r="A433" s="46"/>
      <c r="B433" s="47"/>
      <c r="C433" s="47"/>
      <c r="D433" s="47"/>
      <c r="E433" s="47"/>
      <c r="F433" s="47"/>
      <c r="G433" s="48"/>
      <c r="H433" s="48"/>
      <c r="I433" s="48"/>
      <c r="J433" s="49" t="str">
        <f aca="false">IF($A433="","",Controls!$C$12 + SUMIFS('Capital Ledger'!$C$6:$C$405,'Capital Ledger'!$A$6:$A$405,"&lt;="&amp;$A433) + SUM($T$6:T432) - SUM($L$6:L432))</f>
        <v/>
      </c>
      <c r="K433" s="49" t="str">
        <f aca="false">IF($A433="","",MIN($J433,IF(OR($F433="Confirmed bottom",$F433="Major bottom"),Controls!$C$13,IF($F433="RADAR bottom",IF(Controls!$C$16="Yes",Controls!$C$14,0),IF($F433="Weekly boost",Controls!$C$15,0)))))</f>
        <v/>
      </c>
      <c r="L433" s="48"/>
      <c r="M433" s="49" t="str">
        <f aca="false">IF($A433="","",MAX(0,$G433)+MAX(0,$L433))</f>
        <v/>
      </c>
      <c r="N433" s="48"/>
      <c r="O433" s="50"/>
      <c r="P433" s="49" t="str">
        <f aca="false">IF($A433="","",$N433*Controls!$C$21)</f>
        <v/>
      </c>
      <c r="Q433" s="49" t="str">
        <f aca="false">IF($A433="","",$N433*Controls!$C$22)</f>
        <v/>
      </c>
      <c r="R433" s="49" t="str">
        <f aca="false">IF($A433="","",$N433*Controls!$C$23)</f>
        <v/>
      </c>
      <c r="S433" s="48"/>
      <c r="T433" s="48"/>
      <c r="U433" s="48"/>
      <c r="V433" s="49" t="str">
        <f aca="false">IF($A433="","",$J433-$L433+$T433)</f>
        <v/>
      </c>
      <c r="W433" s="51" t="str">
        <f aca="false">IF($A433="","",IF(ABS($G433-($H433+$I433))&lt;0.01,"OK","Check"))</f>
        <v/>
      </c>
      <c r="X433" s="52"/>
      <c r="Y433" s="11" t="str">
        <f aca="false">IF($A433="","",IF($L433&gt;$K433,1,0))</f>
        <v/>
      </c>
      <c r="Z433" s="11" t="str">
        <f aca="false">IF($A433="","",IF($N433&gt;0,IF(ABS($N433-($S433+$T433+$U433))&gt;0.01,1,0),0))</f>
        <v/>
      </c>
      <c r="AA433" s="11" t="str">
        <f aca="false">IF($A433="","",IF($W433&lt;&gt;"OK",1,0))</f>
        <v/>
      </c>
      <c r="AB433" s="11" t="str">
        <f aca="false">IF($A433="","",IF($V433&lt;0,1,0))</f>
        <v/>
      </c>
      <c r="AC433" s="43" t="str">
        <f aca="false">IF($A433="","",MAX(0,$AC432 + N($O433)))</f>
        <v/>
      </c>
      <c r="AD433" s="44" t="str">
        <f aca="false">IF($A433="","",MAX(0,$AD432 + IF(N($O433)&gt;0,$M433,0) - IF(N($O433)&lt;0,MIN($AD432 + IF(N($O433)&gt;0,$M433,0),(-N($O433))*IF(($AC432+MAX(N($O433),0))&gt;0,($AD432 + IF(N($O433)&gt;0,$M433,0))/($AC432+MAX(N($O433),0)),0)),0)))</f>
        <v/>
      </c>
      <c r="AE433" s="45" t="str">
        <f aca="false">IF($A433="","",IF($AC433&gt;0,$AD433/$AC433,""))</f>
        <v/>
      </c>
    </row>
    <row r="434" customFormat="false" ht="15" hidden="false" customHeight="true" outlineLevel="0" collapsed="false">
      <c r="A434" s="36"/>
      <c r="B434" s="37"/>
      <c r="C434" s="37"/>
      <c r="D434" s="37"/>
      <c r="E434" s="37"/>
      <c r="F434" s="37"/>
      <c r="G434" s="38"/>
      <c r="H434" s="38"/>
      <c r="I434" s="38"/>
      <c r="J434" s="39" t="str">
        <f aca="false">IF($A434="","",Controls!$C$12 + SUMIFS('Capital Ledger'!$C$6:$C$405,'Capital Ledger'!$A$6:$A$405,"&lt;="&amp;$A434) + SUM($T$6:T433) - SUM($L$6:L433))</f>
        <v/>
      </c>
      <c r="K434" s="39" t="str">
        <f aca="false">IF($A434="","",MIN($J434,IF(OR($F434="Confirmed bottom",$F434="Major bottom"),Controls!$C$13,IF($F434="RADAR bottom",IF(Controls!$C$16="Yes",Controls!$C$14,0),IF($F434="Weekly boost",Controls!$C$15,0)))))</f>
        <v/>
      </c>
      <c r="L434" s="38"/>
      <c r="M434" s="39" t="str">
        <f aca="false">IF($A434="","",MAX(0,$G434)+MAX(0,$L434))</f>
        <v/>
      </c>
      <c r="N434" s="38"/>
      <c r="O434" s="40"/>
      <c r="P434" s="39" t="str">
        <f aca="false">IF($A434="","",$N434*Controls!$C$21)</f>
        <v/>
      </c>
      <c r="Q434" s="39" t="str">
        <f aca="false">IF($A434="","",$N434*Controls!$C$22)</f>
        <v/>
      </c>
      <c r="R434" s="39" t="str">
        <f aca="false">IF($A434="","",$N434*Controls!$C$23)</f>
        <v/>
      </c>
      <c r="S434" s="38"/>
      <c r="T434" s="38"/>
      <c r="U434" s="38"/>
      <c r="V434" s="39" t="str">
        <f aca="false">IF($A434="","",$J434-$L434+$T434)</f>
        <v/>
      </c>
      <c r="W434" s="41" t="str">
        <f aca="false">IF($A434="","",IF(ABS($G434-($H434+$I434))&lt;0.01,"OK","Check"))</f>
        <v/>
      </c>
      <c r="X434" s="42"/>
      <c r="Y434" s="11" t="str">
        <f aca="false">IF($A434="","",IF($L434&gt;$K434,1,0))</f>
        <v/>
      </c>
      <c r="Z434" s="11" t="str">
        <f aca="false">IF($A434="","",IF($N434&gt;0,IF(ABS($N434-($S434+$T434+$U434))&gt;0.01,1,0),0))</f>
        <v/>
      </c>
      <c r="AA434" s="11" t="str">
        <f aca="false">IF($A434="","",IF($W434&lt;&gt;"OK",1,0))</f>
        <v/>
      </c>
      <c r="AB434" s="11" t="str">
        <f aca="false">IF($A434="","",IF($V434&lt;0,1,0))</f>
        <v/>
      </c>
      <c r="AC434" s="43" t="str">
        <f aca="false">IF($A434="","",MAX(0,$AC433 + N($O434)))</f>
        <v/>
      </c>
      <c r="AD434" s="44" t="str">
        <f aca="false">IF($A434="","",MAX(0,$AD433 + IF(N($O434)&gt;0,$M434,0) - IF(N($O434)&lt;0,MIN($AD433 + IF(N($O434)&gt;0,$M434,0),(-N($O434))*IF(($AC433+MAX(N($O434),0))&gt;0,($AD433 + IF(N($O434)&gt;0,$M434,0))/($AC433+MAX(N($O434),0)),0)),0)))</f>
        <v/>
      </c>
      <c r="AE434" s="45" t="str">
        <f aca="false">IF($A434="","",IF($AC434&gt;0,$AD434/$AC434,""))</f>
        <v/>
      </c>
    </row>
    <row r="435" customFormat="false" ht="15" hidden="false" customHeight="true" outlineLevel="0" collapsed="false">
      <c r="A435" s="46"/>
      <c r="B435" s="47"/>
      <c r="C435" s="47"/>
      <c r="D435" s="47"/>
      <c r="E435" s="47"/>
      <c r="F435" s="47"/>
      <c r="G435" s="48"/>
      <c r="H435" s="48"/>
      <c r="I435" s="48"/>
      <c r="J435" s="49" t="str">
        <f aca="false">IF($A435="","",Controls!$C$12 + SUMIFS('Capital Ledger'!$C$6:$C$405,'Capital Ledger'!$A$6:$A$405,"&lt;="&amp;$A435) + SUM($T$6:T434) - SUM($L$6:L434))</f>
        <v/>
      </c>
      <c r="K435" s="49" t="str">
        <f aca="false">IF($A435="","",MIN($J435,IF(OR($F435="Confirmed bottom",$F435="Major bottom"),Controls!$C$13,IF($F435="RADAR bottom",IF(Controls!$C$16="Yes",Controls!$C$14,0),IF($F435="Weekly boost",Controls!$C$15,0)))))</f>
        <v/>
      </c>
      <c r="L435" s="48"/>
      <c r="M435" s="49" t="str">
        <f aca="false">IF($A435="","",MAX(0,$G435)+MAX(0,$L435))</f>
        <v/>
      </c>
      <c r="N435" s="48"/>
      <c r="O435" s="50"/>
      <c r="P435" s="49" t="str">
        <f aca="false">IF($A435="","",$N435*Controls!$C$21)</f>
        <v/>
      </c>
      <c r="Q435" s="49" t="str">
        <f aca="false">IF($A435="","",$N435*Controls!$C$22)</f>
        <v/>
      </c>
      <c r="R435" s="49" t="str">
        <f aca="false">IF($A435="","",$N435*Controls!$C$23)</f>
        <v/>
      </c>
      <c r="S435" s="48"/>
      <c r="T435" s="48"/>
      <c r="U435" s="48"/>
      <c r="V435" s="49" t="str">
        <f aca="false">IF($A435="","",$J435-$L435+$T435)</f>
        <v/>
      </c>
      <c r="W435" s="51" t="str">
        <f aca="false">IF($A435="","",IF(ABS($G435-($H435+$I435))&lt;0.01,"OK","Check"))</f>
        <v/>
      </c>
      <c r="X435" s="52"/>
      <c r="Y435" s="11" t="str">
        <f aca="false">IF($A435="","",IF($L435&gt;$K435,1,0))</f>
        <v/>
      </c>
      <c r="Z435" s="11" t="str">
        <f aca="false">IF($A435="","",IF($N435&gt;0,IF(ABS($N435-($S435+$T435+$U435))&gt;0.01,1,0),0))</f>
        <v/>
      </c>
      <c r="AA435" s="11" t="str">
        <f aca="false">IF($A435="","",IF($W435&lt;&gt;"OK",1,0))</f>
        <v/>
      </c>
      <c r="AB435" s="11" t="str">
        <f aca="false">IF($A435="","",IF($V435&lt;0,1,0))</f>
        <v/>
      </c>
      <c r="AC435" s="43" t="str">
        <f aca="false">IF($A435="","",MAX(0,$AC434 + N($O435)))</f>
        <v/>
      </c>
      <c r="AD435" s="44" t="str">
        <f aca="false">IF($A435="","",MAX(0,$AD434 + IF(N($O435)&gt;0,$M435,0) - IF(N($O435)&lt;0,MIN($AD434 + IF(N($O435)&gt;0,$M435,0),(-N($O435))*IF(($AC434+MAX(N($O435),0))&gt;0,($AD434 + IF(N($O435)&gt;0,$M435,0))/($AC434+MAX(N($O435),0)),0)),0)))</f>
        <v/>
      </c>
      <c r="AE435" s="45" t="str">
        <f aca="false">IF($A435="","",IF($AC435&gt;0,$AD435/$AC435,""))</f>
        <v/>
      </c>
    </row>
    <row r="436" customFormat="false" ht="15" hidden="false" customHeight="true" outlineLevel="0" collapsed="false">
      <c r="A436" s="36"/>
      <c r="B436" s="37"/>
      <c r="C436" s="37"/>
      <c r="D436" s="37"/>
      <c r="E436" s="37"/>
      <c r="F436" s="37"/>
      <c r="G436" s="38"/>
      <c r="H436" s="38"/>
      <c r="I436" s="38"/>
      <c r="J436" s="39" t="str">
        <f aca="false">IF($A436="","",Controls!$C$12 + SUMIFS('Capital Ledger'!$C$6:$C$405,'Capital Ledger'!$A$6:$A$405,"&lt;="&amp;$A436) + SUM($T$6:T435) - SUM($L$6:L435))</f>
        <v/>
      </c>
      <c r="K436" s="39" t="str">
        <f aca="false">IF($A436="","",MIN($J436,IF(OR($F436="Confirmed bottom",$F436="Major bottom"),Controls!$C$13,IF($F436="RADAR bottom",IF(Controls!$C$16="Yes",Controls!$C$14,0),IF($F436="Weekly boost",Controls!$C$15,0)))))</f>
        <v/>
      </c>
      <c r="L436" s="38"/>
      <c r="M436" s="39" t="str">
        <f aca="false">IF($A436="","",MAX(0,$G436)+MAX(0,$L436))</f>
        <v/>
      </c>
      <c r="N436" s="38"/>
      <c r="O436" s="40"/>
      <c r="P436" s="39" t="str">
        <f aca="false">IF($A436="","",$N436*Controls!$C$21)</f>
        <v/>
      </c>
      <c r="Q436" s="39" t="str">
        <f aca="false">IF($A436="","",$N436*Controls!$C$22)</f>
        <v/>
      </c>
      <c r="R436" s="39" t="str">
        <f aca="false">IF($A436="","",$N436*Controls!$C$23)</f>
        <v/>
      </c>
      <c r="S436" s="38"/>
      <c r="T436" s="38"/>
      <c r="U436" s="38"/>
      <c r="V436" s="39" t="str">
        <f aca="false">IF($A436="","",$J436-$L436+$T436)</f>
        <v/>
      </c>
      <c r="W436" s="41" t="str">
        <f aca="false">IF($A436="","",IF(ABS($G436-($H436+$I436))&lt;0.01,"OK","Check"))</f>
        <v/>
      </c>
      <c r="X436" s="42"/>
      <c r="Y436" s="11" t="str">
        <f aca="false">IF($A436="","",IF($L436&gt;$K436,1,0))</f>
        <v/>
      </c>
      <c r="Z436" s="11" t="str">
        <f aca="false">IF($A436="","",IF($N436&gt;0,IF(ABS($N436-($S436+$T436+$U436))&gt;0.01,1,0),0))</f>
        <v/>
      </c>
      <c r="AA436" s="11" t="str">
        <f aca="false">IF($A436="","",IF($W436&lt;&gt;"OK",1,0))</f>
        <v/>
      </c>
      <c r="AB436" s="11" t="str">
        <f aca="false">IF($A436="","",IF($V436&lt;0,1,0))</f>
        <v/>
      </c>
      <c r="AC436" s="43" t="str">
        <f aca="false">IF($A436="","",MAX(0,$AC435 + N($O436)))</f>
        <v/>
      </c>
      <c r="AD436" s="44" t="str">
        <f aca="false">IF($A436="","",MAX(0,$AD435 + IF(N($O436)&gt;0,$M436,0) - IF(N($O436)&lt;0,MIN($AD435 + IF(N($O436)&gt;0,$M436,0),(-N($O436))*IF(($AC435+MAX(N($O436),0))&gt;0,($AD435 + IF(N($O436)&gt;0,$M436,0))/($AC435+MAX(N($O436),0)),0)),0)))</f>
        <v/>
      </c>
      <c r="AE436" s="45" t="str">
        <f aca="false">IF($A436="","",IF($AC436&gt;0,$AD436/$AC436,""))</f>
        <v/>
      </c>
    </row>
    <row r="437" customFormat="false" ht="15" hidden="false" customHeight="true" outlineLevel="0" collapsed="false">
      <c r="A437" s="46"/>
      <c r="B437" s="47"/>
      <c r="C437" s="47"/>
      <c r="D437" s="47"/>
      <c r="E437" s="47"/>
      <c r="F437" s="47"/>
      <c r="G437" s="48"/>
      <c r="H437" s="48"/>
      <c r="I437" s="48"/>
      <c r="J437" s="49" t="str">
        <f aca="false">IF($A437="","",Controls!$C$12 + SUMIFS('Capital Ledger'!$C$6:$C$405,'Capital Ledger'!$A$6:$A$405,"&lt;="&amp;$A437) + SUM($T$6:T436) - SUM($L$6:L436))</f>
        <v/>
      </c>
      <c r="K437" s="49" t="str">
        <f aca="false">IF($A437="","",MIN($J437,IF(OR($F437="Confirmed bottom",$F437="Major bottom"),Controls!$C$13,IF($F437="RADAR bottom",IF(Controls!$C$16="Yes",Controls!$C$14,0),IF($F437="Weekly boost",Controls!$C$15,0)))))</f>
        <v/>
      </c>
      <c r="L437" s="48"/>
      <c r="M437" s="49" t="str">
        <f aca="false">IF($A437="","",MAX(0,$G437)+MAX(0,$L437))</f>
        <v/>
      </c>
      <c r="N437" s="48"/>
      <c r="O437" s="50"/>
      <c r="P437" s="49" t="str">
        <f aca="false">IF($A437="","",$N437*Controls!$C$21)</f>
        <v/>
      </c>
      <c r="Q437" s="49" t="str">
        <f aca="false">IF($A437="","",$N437*Controls!$C$22)</f>
        <v/>
      </c>
      <c r="R437" s="49" t="str">
        <f aca="false">IF($A437="","",$N437*Controls!$C$23)</f>
        <v/>
      </c>
      <c r="S437" s="48"/>
      <c r="T437" s="48"/>
      <c r="U437" s="48"/>
      <c r="V437" s="49" t="str">
        <f aca="false">IF($A437="","",$J437-$L437+$T437)</f>
        <v/>
      </c>
      <c r="W437" s="51" t="str">
        <f aca="false">IF($A437="","",IF(ABS($G437-($H437+$I437))&lt;0.01,"OK","Check"))</f>
        <v/>
      </c>
      <c r="X437" s="52"/>
      <c r="Y437" s="11" t="str">
        <f aca="false">IF($A437="","",IF($L437&gt;$K437,1,0))</f>
        <v/>
      </c>
      <c r="Z437" s="11" t="str">
        <f aca="false">IF($A437="","",IF($N437&gt;0,IF(ABS($N437-($S437+$T437+$U437))&gt;0.01,1,0),0))</f>
        <v/>
      </c>
      <c r="AA437" s="11" t="str">
        <f aca="false">IF($A437="","",IF($W437&lt;&gt;"OK",1,0))</f>
        <v/>
      </c>
      <c r="AB437" s="11" t="str">
        <f aca="false">IF($A437="","",IF($V437&lt;0,1,0))</f>
        <v/>
      </c>
      <c r="AC437" s="43" t="str">
        <f aca="false">IF($A437="","",MAX(0,$AC436 + N($O437)))</f>
        <v/>
      </c>
      <c r="AD437" s="44" t="str">
        <f aca="false">IF($A437="","",MAX(0,$AD436 + IF(N($O437)&gt;0,$M437,0) - IF(N($O437)&lt;0,MIN($AD436 + IF(N($O437)&gt;0,$M437,0),(-N($O437))*IF(($AC436+MAX(N($O437),0))&gt;0,($AD436 + IF(N($O437)&gt;0,$M437,0))/($AC436+MAX(N($O437),0)),0)),0)))</f>
        <v/>
      </c>
      <c r="AE437" s="45" t="str">
        <f aca="false">IF($A437="","",IF($AC437&gt;0,$AD437/$AC437,""))</f>
        <v/>
      </c>
    </row>
    <row r="438" customFormat="false" ht="15" hidden="false" customHeight="true" outlineLevel="0" collapsed="false">
      <c r="A438" s="36"/>
      <c r="B438" s="37"/>
      <c r="C438" s="37"/>
      <c r="D438" s="37"/>
      <c r="E438" s="37"/>
      <c r="F438" s="37"/>
      <c r="G438" s="38"/>
      <c r="H438" s="38"/>
      <c r="I438" s="38"/>
      <c r="J438" s="39" t="str">
        <f aca="false">IF($A438="","",Controls!$C$12 + SUMIFS('Capital Ledger'!$C$6:$C$405,'Capital Ledger'!$A$6:$A$405,"&lt;="&amp;$A438) + SUM($T$6:T437) - SUM($L$6:L437))</f>
        <v/>
      </c>
      <c r="K438" s="39" t="str">
        <f aca="false">IF($A438="","",MIN($J438,IF(OR($F438="Confirmed bottom",$F438="Major bottom"),Controls!$C$13,IF($F438="RADAR bottom",IF(Controls!$C$16="Yes",Controls!$C$14,0),IF($F438="Weekly boost",Controls!$C$15,0)))))</f>
        <v/>
      </c>
      <c r="L438" s="38"/>
      <c r="M438" s="39" t="str">
        <f aca="false">IF($A438="","",MAX(0,$G438)+MAX(0,$L438))</f>
        <v/>
      </c>
      <c r="N438" s="38"/>
      <c r="O438" s="40"/>
      <c r="P438" s="39" t="str">
        <f aca="false">IF($A438="","",$N438*Controls!$C$21)</f>
        <v/>
      </c>
      <c r="Q438" s="39" t="str">
        <f aca="false">IF($A438="","",$N438*Controls!$C$22)</f>
        <v/>
      </c>
      <c r="R438" s="39" t="str">
        <f aca="false">IF($A438="","",$N438*Controls!$C$23)</f>
        <v/>
      </c>
      <c r="S438" s="38"/>
      <c r="T438" s="38"/>
      <c r="U438" s="38"/>
      <c r="V438" s="39" t="str">
        <f aca="false">IF($A438="","",$J438-$L438+$T438)</f>
        <v/>
      </c>
      <c r="W438" s="41" t="str">
        <f aca="false">IF($A438="","",IF(ABS($G438-($H438+$I438))&lt;0.01,"OK","Check"))</f>
        <v/>
      </c>
      <c r="X438" s="42"/>
      <c r="Y438" s="11" t="str">
        <f aca="false">IF($A438="","",IF($L438&gt;$K438,1,0))</f>
        <v/>
      </c>
      <c r="Z438" s="11" t="str">
        <f aca="false">IF($A438="","",IF($N438&gt;0,IF(ABS($N438-($S438+$T438+$U438))&gt;0.01,1,0),0))</f>
        <v/>
      </c>
      <c r="AA438" s="11" t="str">
        <f aca="false">IF($A438="","",IF($W438&lt;&gt;"OK",1,0))</f>
        <v/>
      </c>
      <c r="AB438" s="11" t="str">
        <f aca="false">IF($A438="","",IF($V438&lt;0,1,0))</f>
        <v/>
      </c>
      <c r="AC438" s="43" t="str">
        <f aca="false">IF($A438="","",MAX(0,$AC437 + N($O438)))</f>
        <v/>
      </c>
      <c r="AD438" s="44" t="str">
        <f aca="false">IF($A438="","",MAX(0,$AD437 + IF(N($O438)&gt;0,$M438,0) - IF(N($O438)&lt;0,MIN($AD437 + IF(N($O438)&gt;0,$M438,0),(-N($O438))*IF(($AC437+MAX(N($O438),0))&gt;0,($AD437 + IF(N($O438)&gt;0,$M438,0))/($AC437+MAX(N($O438),0)),0)),0)))</f>
        <v/>
      </c>
      <c r="AE438" s="45" t="str">
        <f aca="false">IF($A438="","",IF($AC438&gt;0,$AD438/$AC438,""))</f>
        <v/>
      </c>
    </row>
    <row r="439" customFormat="false" ht="15" hidden="false" customHeight="true" outlineLevel="0" collapsed="false">
      <c r="A439" s="46"/>
      <c r="B439" s="47"/>
      <c r="C439" s="47"/>
      <c r="D439" s="47"/>
      <c r="E439" s="47"/>
      <c r="F439" s="47"/>
      <c r="G439" s="48"/>
      <c r="H439" s="48"/>
      <c r="I439" s="48"/>
      <c r="J439" s="49" t="str">
        <f aca="false">IF($A439="","",Controls!$C$12 + SUMIFS('Capital Ledger'!$C$6:$C$405,'Capital Ledger'!$A$6:$A$405,"&lt;="&amp;$A439) + SUM($T$6:T438) - SUM($L$6:L438))</f>
        <v/>
      </c>
      <c r="K439" s="49" t="str">
        <f aca="false">IF($A439="","",MIN($J439,IF(OR($F439="Confirmed bottom",$F439="Major bottom"),Controls!$C$13,IF($F439="RADAR bottom",IF(Controls!$C$16="Yes",Controls!$C$14,0),IF($F439="Weekly boost",Controls!$C$15,0)))))</f>
        <v/>
      </c>
      <c r="L439" s="48"/>
      <c r="M439" s="49" t="str">
        <f aca="false">IF($A439="","",MAX(0,$G439)+MAX(0,$L439))</f>
        <v/>
      </c>
      <c r="N439" s="48"/>
      <c r="O439" s="50"/>
      <c r="P439" s="49" t="str">
        <f aca="false">IF($A439="","",$N439*Controls!$C$21)</f>
        <v/>
      </c>
      <c r="Q439" s="49" t="str">
        <f aca="false">IF($A439="","",$N439*Controls!$C$22)</f>
        <v/>
      </c>
      <c r="R439" s="49" t="str">
        <f aca="false">IF($A439="","",$N439*Controls!$C$23)</f>
        <v/>
      </c>
      <c r="S439" s="48"/>
      <c r="T439" s="48"/>
      <c r="U439" s="48"/>
      <c r="V439" s="49" t="str">
        <f aca="false">IF($A439="","",$J439-$L439+$T439)</f>
        <v/>
      </c>
      <c r="W439" s="51" t="str">
        <f aca="false">IF($A439="","",IF(ABS($G439-($H439+$I439))&lt;0.01,"OK","Check"))</f>
        <v/>
      </c>
      <c r="X439" s="52"/>
      <c r="Y439" s="11" t="str">
        <f aca="false">IF($A439="","",IF($L439&gt;$K439,1,0))</f>
        <v/>
      </c>
      <c r="Z439" s="11" t="str">
        <f aca="false">IF($A439="","",IF($N439&gt;0,IF(ABS($N439-($S439+$T439+$U439))&gt;0.01,1,0),0))</f>
        <v/>
      </c>
      <c r="AA439" s="11" t="str">
        <f aca="false">IF($A439="","",IF($W439&lt;&gt;"OK",1,0))</f>
        <v/>
      </c>
      <c r="AB439" s="11" t="str">
        <f aca="false">IF($A439="","",IF($V439&lt;0,1,0))</f>
        <v/>
      </c>
      <c r="AC439" s="43" t="str">
        <f aca="false">IF($A439="","",MAX(0,$AC438 + N($O439)))</f>
        <v/>
      </c>
      <c r="AD439" s="44" t="str">
        <f aca="false">IF($A439="","",MAX(0,$AD438 + IF(N($O439)&gt;0,$M439,0) - IF(N($O439)&lt;0,MIN($AD438 + IF(N($O439)&gt;0,$M439,0),(-N($O439))*IF(($AC438+MAX(N($O439),0))&gt;0,($AD438 + IF(N($O439)&gt;0,$M439,0))/($AC438+MAX(N($O439),0)),0)),0)))</f>
        <v/>
      </c>
      <c r="AE439" s="45" t="str">
        <f aca="false">IF($A439="","",IF($AC439&gt;0,$AD439/$AC439,""))</f>
        <v/>
      </c>
    </row>
    <row r="440" customFormat="false" ht="15" hidden="false" customHeight="true" outlineLevel="0" collapsed="false">
      <c r="A440" s="36"/>
      <c r="B440" s="37"/>
      <c r="C440" s="37"/>
      <c r="D440" s="37"/>
      <c r="E440" s="37"/>
      <c r="F440" s="37"/>
      <c r="G440" s="38"/>
      <c r="H440" s="38"/>
      <c r="I440" s="38"/>
      <c r="J440" s="39" t="str">
        <f aca="false">IF($A440="","",Controls!$C$12 + SUMIFS('Capital Ledger'!$C$6:$C$405,'Capital Ledger'!$A$6:$A$405,"&lt;="&amp;$A440) + SUM($T$6:T439) - SUM($L$6:L439))</f>
        <v/>
      </c>
      <c r="K440" s="39" t="str">
        <f aca="false">IF($A440="","",MIN($J440,IF(OR($F440="Confirmed bottom",$F440="Major bottom"),Controls!$C$13,IF($F440="RADAR bottom",IF(Controls!$C$16="Yes",Controls!$C$14,0),IF($F440="Weekly boost",Controls!$C$15,0)))))</f>
        <v/>
      </c>
      <c r="L440" s="38"/>
      <c r="M440" s="39" t="str">
        <f aca="false">IF($A440="","",MAX(0,$G440)+MAX(0,$L440))</f>
        <v/>
      </c>
      <c r="N440" s="38"/>
      <c r="O440" s="40"/>
      <c r="P440" s="39" t="str">
        <f aca="false">IF($A440="","",$N440*Controls!$C$21)</f>
        <v/>
      </c>
      <c r="Q440" s="39" t="str">
        <f aca="false">IF($A440="","",$N440*Controls!$C$22)</f>
        <v/>
      </c>
      <c r="R440" s="39" t="str">
        <f aca="false">IF($A440="","",$N440*Controls!$C$23)</f>
        <v/>
      </c>
      <c r="S440" s="38"/>
      <c r="T440" s="38"/>
      <c r="U440" s="38"/>
      <c r="V440" s="39" t="str">
        <f aca="false">IF($A440="","",$J440-$L440+$T440)</f>
        <v/>
      </c>
      <c r="W440" s="41" t="str">
        <f aca="false">IF($A440="","",IF(ABS($G440-($H440+$I440))&lt;0.01,"OK","Check"))</f>
        <v/>
      </c>
      <c r="X440" s="42"/>
      <c r="Y440" s="11" t="str">
        <f aca="false">IF($A440="","",IF($L440&gt;$K440,1,0))</f>
        <v/>
      </c>
      <c r="Z440" s="11" t="str">
        <f aca="false">IF($A440="","",IF($N440&gt;0,IF(ABS($N440-($S440+$T440+$U440))&gt;0.01,1,0),0))</f>
        <v/>
      </c>
      <c r="AA440" s="11" t="str">
        <f aca="false">IF($A440="","",IF($W440&lt;&gt;"OK",1,0))</f>
        <v/>
      </c>
      <c r="AB440" s="11" t="str">
        <f aca="false">IF($A440="","",IF($V440&lt;0,1,0))</f>
        <v/>
      </c>
      <c r="AC440" s="43" t="str">
        <f aca="false">IF($A440="","",MAX(0,$AC439 + N($O440)))</f>
        <v/>
      </c>
      <c r="AD440" s="44" t="str">
        <f aca="false">IF($A440="","",MAX(0,$AD439 + IF(N($O440)&gt;0,$M440,0) - IF(N($O440)&lt;0,MIN($AD439 + IF(N($O440)&gt;0,$M440,0),(-N($O440))*IF(($AC439+MAX(N($O440),0))&gt;0,($AD439 + IF(N($O440)&gt;0,$M440,0))/($AC439+MAX(N($O440),0)),0)),0)))</f>
        <v/>
      </c>
      <c r="AE440" s="45" t="str">
        <f aca="false">IF($A440="","",IF($AC440&gt;0,$AD440/$AC440,""))</f>
        <v/>
      </c>
    </row>
    <row r="441" customFormat="false" ht="15" hidden="false" customHeight="true" outlineLevel="0" collapsed="false">
      <c r="A441" s="46"/>
      <c r="B441" s="47"/>
      <c r="C441" s="47"/>
      <c r="D441" s="47"/>
      <c r="E441" s="47"/>
      <c r="F441" s="47"/>
      <c r="G441" s="48"/>
      <c r="H441" s="48"/>
      <c r="I441" s="48"/>
      <c r="J441" s="49" t="str">
        <f aca="false">IF($A441="","",Controls!$C$12 + SUMIFS('Capital Ledger'!$C$6:$C$405,'Capital Ledger'!$A$6:$A$405,"&lt;="&amp;$A441) + SUM($T$6:T440) - SUM($L$6:L440))</f>
        <v/>
      </c>
      <c r="K441" s="49" t="str">
        <f aca="false">IF($A441="","",MIN($J441,IF(OR($F441="Confirmed bottom",$F441="Major bottom"),Controls!$C$13,IF($F441="RADAR bottom",IF(Controls!$C$16="Yes",Controls!$C$14,0),IF($F441="Weekly boost",Controls!$C$15,0)))))</f>
        <v/>
      </c>
      <c r="L441" s="48"/>
      <c r="M441" s="49" t="str">
        <f aca="false">IF($A441="","",MAX(0,$G441)+MAX(0,$L441))</f>
        <v/>
      </c>
      <c r="N441" s="48"/>
      <c r="O441" s="50"/>
      <c r="P441" s="49" t="str">
        <f aca="false">IF($A441="","",$N441*Controls!$C$21)</f>
        <v/>
      </c>
      <c r="Q441" s="49" t="str">
        <f aca="false">IF($A441="","",$N441*Controls!$C$22)</f>
        <v/>
      </c>
      <c r="R441" s="49" t="str">
        <f aca="false">IF($A441="","",$N441*Controls!$C$23)</f>
        <v/>
      </c>
      <c r="S441" s="48"/>
      <c r="T441" s="48"/>
      <c r="U441" s="48"/>
      <c r="V441" s="49" t="str">
        <f aca="false">IF($A441="","",$J441-$L441+$T441)</f>
        <v/>
      </c>
      <c r="W441" s="51" t="str">
        <f aca="false">IF($A441="","",IF(ABS($G441-($H441+$I441))&lt;0.01,"OK","Check"))</f>
        <v/>
      </c>
      <c r="X441" s="52"/>
      <c r="Y441" s="11" t="str">
        <f aca="false">IF($A441="","",IF($L441&gt;$K441,1,0))</f>
        <v/>
      </c>
      <c r="Z441" s="11" t="str">
        <f aca="false">IF($A441="","",IF($N441&gt;0,IF(ABS($N441-($S441+$T441+$U441))&gt;0.01,1,0),0))</f>
        <v/>
      </c>
      <c r="AA441" s="11" t="str">
        <f aca="false">IF($A441="","",IF($W441&lt;&gt;"OK",1,0))</f>
        <v/>
      </c>
      <c r="AB441" s="11" t="str">
        <f aca="false">IF($A441="","",IF($V441&lt;0,1,0))</f>
        <v/>
      </c>
      <c r="AC441" s="43" t="str">
        <f aca="false">IF($A441="","",MAX(0,$AC440 + N($O441)))</f>
        <v/>
      </c>
      <c r="AD441" s="44" t="str">
        <f aca="false">IF($A441="","",MAX(0,$AD440 + IF(N($O441)&gt;0,$M441,0) - IF(N($O441)&lt;0,MIN($AD440 + IF(N($O441)&gt;0,$M441,0),(-N($O441))*IF(($AC440+MAX(N($O441),0))&gt;0,($AD440 + IF(N($O441)&gt;0,$M441,0))/($AC440+MAX(N($O441),0)),0)),0)))</f>
        <v/>
      </c>
      <c r="AE441" s="45" t="str">
        <f aca="false">IF($A441="","",IF($AC441&gt;0,$AD441/$AC441,""))</f>
        <v/>
      </c>
    </row>
    <row r="442" customFormat="false" ht="15" hidden="false" customHeight="true" outlineLevel="0" collapsed="false">
      <c r="A442" s="36"/>
      <c r="B442" s="37"/>
      <c r="C442" s="37"/>
      <c r="D442" s="37"/>
      <c r="E442" s="37"/>
      <c r="F442" s="37"/>
      <c r="G442" s="38"/>
      <c r="H442" s="38"/>
      <c r="I442" s="38"/>
      <c r="J442" s="39" t="str">
        <f aca="false">IF($A442="","",Controls!$C$12 + SUMIFS('Capital Ledger'!$C$6:$C$405,'Capital Ledger'!$A$6:$A$405,"&lt;="&amp;$A442) + SUM($T$6:T441) - SUM($L$6:L441))</f>
        <v/>
      </c>
      <c r="K442" s="39" t="str">
        <f aca="false">IF($A442="","",MIN($J442,IF(OR($F442="Confirmed bottom",$F442="Major bottom"),Controls!$C$13,IF($F442="RADAR bottom",IF(Controls!$C$16="Yes",Controls!$C$14,0),IF($F442="Weekly boost",Controls!$C$15,0)))))</f>
        <v/>
      </c>
      <c r="L442" s="38"/>
      <c r="M442" s="39" t="str">
        <f aca="false">IF($A442="","",MAX(0,$G442)+MAX(0,$L442))</f>
        <v/>
      </c>
      <c r="N442" s="38"/>
      <c r="O442" s="40"/>
      <c r="P442" s="39" t="str">
        <f aca="false">IF($A442="","",$N442*Controls!$C$21)</f>
        <v/>
      </c>
      <c r="Q442" s="39" t="str">
        <f aca="false">IF($A442="","",$N442*Controls!$C$22)</f>
        <v/>
      </c>
      <c r="R442" s="39" t="str">
        <f aca="false">IF($A442="","",$N442*Controls!$C$23)</f>
        <v/>
      </c>
      <c r="S442" s="38"/>
      <c r="T442" s="38"/>
      <c r="U442" s="38"/>
      <c r="V442" s="39" t="str">
        <f aca="false">IF($A442="","",$J442-$L442+$T442)</f>
        <v/>
      </c>
      <c r="W442" s="41" t="str">
        <f aca="false">IF($A442="","",IF(ABS($G442-($H442+$I442))&lt;0.01,"OK","Check"))</f>
        <v/>
      </c>
      <c r="X442" s="42"/>
      <c r="Y442" s="11" t="str">
        <f aca="false">IF($A442="","",IF($L442&gt;$K442,1,0))</f>
        <v/>
      </c>
      <c r="Z442" s="11" t="str">
        <f aca="false">IF($A442="","",IF($N442&gt;0,IF(ABS($N442-($S442+$T442+$U442))&gt;0.01,1,0),0))</f>
        <v/>
      </c>
      <c r="AA442" s="11" t="str">
        <f aca="false">IF($A442="","",IF($W442&lt;&gt;"OK",1,0))</f>
        <v/>
      </c>
      <c r="AB442" s="11" t="str">
        <f aca="false">IF($A442="","",IF($V442&lt;0,1,0))</f>
        <v/>
      </c>
      <c r="AC442" s="43" t="str">
        <f aca="false">IF($A442="","",MAX(0,$AC441 + N($O442)))</f>
        <v/>
      </c>
      <c r="AD442" s="44" t="str">
        <f aca="false">IF($A442="","",MAX(0,$AD441 + IF(N($O442)&gt;0,$M442,0) - IF(N($O442)&lt;0,MIN($AD441 + IF(N($O442)&gt;0,$M442,0),(-N($O442))*IF(($AC441+MAX(N($O442),0))&gt;0,($AD441 + IF(N($O442)&gt;0,$M442,0))/($AC441+MAX(N($O442),0)),0)),0)))</f>
        <v/>
      </c>
      <c r="AE442" s="45" t="str">
        <f aca="false">IF($A442="","",IF($AC442&gt;0,$AD442/$AC442,""))</f>
        <v/>
      </c>
    </row>
    <row r="443" customFormat="false" ht="15" hidden="false" customHeight="true" outlineLevel="0" collapsed="false">
      <c r="A443" s="46"/>
      <c r="B443" s="47"/>
      <c r="C443" s="47"/>
      <c r="D443" s="47"/>
      <c r="E443" s="47"/>
      <c r="F443" s="47"/>
      <c r="G443" s="48"/>
      <c r="H443" s="48"/>
      <c r="I443" s="48"/>
      <c r="J443" s="49" t="str">
        <f aca="false">IF($A443="","",Controls!$C$12 + SUMIFS('Capital Ledger'!$C$6:$C$405,'Capital Ledger'!$A$6:$A$405,"&lt;="&amp;$A443) + SUM($T$6:T442) - SUM($L$6:L442))</f>
        <v/>
      </c>
      <c r="K443" s="49" t="str">
        <f aca="false">IF($A443="","",MIN($J443,IF(OR($F443="Confirmed bottom",$F443="Major bottom"),Controls!$C$13,IF($F443="RADAR bottom",IF(Controls!$C$16="Yes",Controls!$C$14,0),IF($F443="Weekly boost",Controls!$C$15,0)))))</f>
        <v/>
      </c>
      <c r="L443" s="48"/>
      <c r="M443" s="49" t="str">
        <f aca="false">IF($A443="","",MAX(0,$G443)+MAX(0,$L443))</f>
        <v/>
      </c>
      <c r="N443" s="48"/>
      <c r="O443" s="50"/>
      <c r="P443" s="49" t="str">
        <f aca="false">IF($A443="","",$N443*Controls!$C$21)</f>
        <v/>
      </c>
      <c r="Q443" s="49" t="str">
        <f aca="false">IF($A443="","",$N443*Controls!$C$22)</f>
        <v/>
      </c>
      <c r="R443" s="49" t="str">
        <f aca="false">IF($A443="","",$N443*Controls!$C$23)</f>
        <v/>
      </c>
      <c r="S443" s="48"/>
      <c r="T443" s="48"/>
      <c r="U443" s="48"/>
      <c r="V443" s="49" t="str">
        <f aca="false">IF($A443="","",$J443-$L443+$T443)</f>
        <v/>
      </c>
      <c r="W443" s="51" t="str">
        <f aca="false">IF($A443="","",IF(ABS($G443-($H443+$I443))&lt;0.01,"OK","Check"))</f>
        <v/>
      </c>
      <c r="X443" s="52"/>
      <c r="Y443" s="11" t="str">
        <f aca="false">IF($A443="","",IF($L443&gt;$K443,1,0))</f>
        <v/>
      </c>
      <c r="Z443" s="11" t="str">
        <f aca="false">IF($A443="","",IF($N443&gt;0,IF(ABS($N443-($S443+$T443+$U443))&gt;0.01,1,0),0))</f>
        <v/>
      </c>
      <c r="AA443" s="11" t="str">
        <f aca="false">IF($A443="","",IF($W443&lt;&gt;"OK",1,0))</f>
        <v/>
      </c>
      <c r="AB443" s="11" t="str">
        <f aca="false">IF($A443="","",IF($V443&lt;0,1,0))</f>
        <v/>
      </c>
      <c r="AC443" s="43" t="str">
        <f aca="false">IF($A443="","",MAX(0,$AC442 + N($O443)))</f>
        <v/>
      </c>
      <c r="AD443" s="44" t="str">
        <f aca="false">IF($A443="","",MAX(0,$AD442 + IF(N($O443)&gt;0,$M443,0) - IF(N($O443)&lt;0,MIN($AD442 + IF(N($O443)&gt;0,$M443,0),(-N($O443))*IF(($AC442+MAX(N($O443),0))&gt;0,($AD442 + IF(N($O443)&gt;0,$M443,0))/($AC442+MAX(N($O443),0)),0)),0)))</f>
        <v/>
      </c>
      <c r="AE443" s="45" t="str">
        <f aca="false">IF($A443="","",IF($AC443&gt;0,$AD443/$AC443,""))</f>
        <v/>
      </c>
    </row>
    <row r="444" customFormat="false" ht="15" hidden="false" customHeight="true" outlineLevel="0" collapsed="false">
      <c r="A444" s="36"/>
      <c r="B444" s="37"/>
      <c r="C444" s="37"/>
      <c r="D444" s="37"/>
      <c r="E444" s="37"/>
      <c r="F444" s="37"/>
      <c r="G444" s="38"/>
      <c r="H444" s="38"/>
      <c r="I444" s="38"/>
      <c r="J444" s="39" t="str">
        <f aca="false">IF($A444="","",Controls!$C$12 + SUMIFS('Capital Ledger'!$C$6:$C$405,'Capital Ledger'!$A$6:$A$405,"&lt;="&amp;$A444) + SUM($T$6:T443) - SUM($L$6:L443))</f>
        <v/>
      </c>
      <c r="K444" s="39" t="str">
        <f aca="false">IF($A444="","",MIN($J444,IF(OR($F444="Confirmed bottom",$F444="Major bottom"),Controls!$C$13,IF($F444="RADAR bottom",IF(Controls!$C$16="Yes",Controls!$C$14,0),IF($F444="Weekly boost",Controls!$C$15,0)))))</f>
        <v/>
      </c>
      <c r="L444" s="38"/>
      <c r="M444" s="39" t="str">
        <f aca="false">IF($A444="","",MAX(0,$G444)+MAX(0,$L444))</f>
        <v/>
      </c>
      <c r="N444" s="38"/>
      <c r="O444" s="40"/>
      <c r="P444" s="39" t="str">
        <f aca="false">IF($A444="","",$N444*Controls!$C$21)</f>
        <v/>
      </c>
      <c r="Q444" s="39" t="str">
        <f aca="false">IF($A444="","",$N444*Controls!$C$22)</f>
        <v/>
      </c>
      <c r="R444" s="39" t="str">
        <f aca="false">IF($A444="","",$N444*Controls!$C$23)</f>
        <v/>
      </c>
      <c r="S444" s="38"/>
      <c r="T444" s="38"/>
      <c r="U444" s="38"/>
      <c r="V444" s="39" t="str">
        <f aca="false">IF($A444="","",$J444-$L444+$T444)</f>
        <v/>
      </c>
      <c r="W444" s="41" t="str">
        <f aca="false">IF($A444="","",IF(ABS($G444-($H444+$I444))&lt;0.01,"OK","Check"))</f>
        <v/>
      </c>
      <c r="X444" s="42"/>
      <c r="Y444" s="11" t="str">
        <f aca="false">IF($A444="","",IF($L444&gt;$K444,1,0))</f>
        <v/>
      </c>
      <c r="Z444" s="11" t="str">
        <f aca="false">IF($A444="","",IF($N444&gt;0,IF(ABS($N444-($S444+$T444+$U444))&gt;0.01,1,0),0))</f>
        <v/>
      </c>
      <c r="AA444" s="11" t="str">
        <f aca="false">IF($A444="","",IF($W444&lt;&gt;"OK",1,0))</f>
        <v/>
      </c>
      <c r="AB444" s="11" t="str">
        <f aca="false">IF($A444="","",IF($V444&lt;0,1,0))</f>
        <v/>
      </c>
      <c r="AC444" s="43" t="str">
        <f aca="false">IF($A444="","",MAX(0,$AC443 + N($O444)))</f>
        <v/>
      </c>
      <c r="AD444" s="44" t="str">
        <f aca="false">IF($A444="","",MAX(0,$AD443 + IF(N($O444)&gt;0,$M444,0) - IF(N($O444)&lt;0,MIN($AD443 + IF(N($O444)&gt;0,$M444,0),(-N($O444))*IF(($AC443+MAX(N($O444),0))&gt;0,($AD443 + IF(N($O444)&gt;0,$M444,0))/($AC443+MAX(N($O444),0)),0)),0)))</f>
        <v/>
      </c>
      <c r="AE444" s="45" t="str">
        <f aca="false">IF($A444="","",IF($AC444&gt;0,$AD444/$AC444,""))</f>
        <v/>
      </c>
    </row>
    <row r="445" customFormat="false" ht="15" hidden="false" customHeight="true" outlineLevel="0" collapsed="false">
      <c r="A445" s="46"/>
      <c r="B445" s="47"/>
      <c r="C445" s="47"/>
      <c r="D445" s="47"/>
      <c r="E445" s="47"/>
      <c r="F445" s="47"/>
      <c r="G445" s="48"/>
      <c r="H445" s="48"/>
      <c r="I445" s="48"/>
      <c r="J445" s="49" t="str">
        <f aca="false">IF($A445="","",Controls!$C$12 + SUMIFS('Capital Ledger'!$C$6:$C$405,'Capital Ledger'!$A$6:$A$405,"&lt;="&amp;$A445) + SUM($T$6:T444) - SUM($L$6:L444))</f>
        <v/>
      </c>
      <c r="K445" s="49" t="str">
        <f aca="false">IF($A445="","",MIN($J445,IF(OR($F445="Confirmed bottom",$F445="Major bottom"),Controls!$C$13,IF($F445="RADAR bottom",IF(Controls!$C$16="Yes",Controls!$C$14,0),IF($F445="Weekly boost",Controls!$C$15,0)))))</f>
        <v/>
      </c>
      <c r="L445" s="48"/>
      <c r="M445" s="49" t="str">
        <f aca="false">IF($A445="","",MAX(0,$G445)+MAX(0,$L445))</f>
        <v/>
      </c>
      <c r="N445" s="48"/>
      <c r="O445" s="50"/>
      <c r="P445" s="49" t="str">
        <f aca="false">IF($A445="","",$N445*Controls!$C$21)</f>
        <v/>
      </c>
      <c r="Q445" s="49" t="str">
        <f aca="false">IF($A445="","",$N445*Controls!$C$22)</f>
        <v/>
      </c>
      <c r="R445" s="49" t="str">
        <f aca="false">IF($A445="","",$N445*Controls!$C$23)</f>
        <v/>
      </c>
      <c r="S445" s="48"/>
      <c r="T445" s="48"/>
      <c r="U445" s="48"/>
      <c r="V445" s="49" t="str">
        <f aca="false">IF($A445="","",$J445-$L445+$T445)</f>
        <v/>
      </c>
      <c r="W445" s="51" t="str">
        <f aca="false">IF($A445="","",IF(ABS($G445-($H445+$I445))&lt;0.01,"OK","Check"))</f>
        <v/>
      </c>
      <c r="X445" s="52"/>
      <c r="Y445" s="11" t="str">
        <f aca="false">IF($A445="","",IF($L445&gt;$K445,1,0))</f>
        <v/>
      </c>
      <c r="Z445" s="11" t="str">
        <f aca="false">IF($A445="","",IF($N445&gt;0,IF(ABS($N445-($S445+$T445+$U445))&gt;0.01,1,0),0))</f>
        <v/>
      </c>
      <c r="AA445" s="11" t="str">
        <f aca="false">IF($A445="","",IF($W445&lt;&gt;"OK",1,0))</f>
        <v/>
      </c>
      <c r="AB445" s="11" t="str">
        <f aca="false">IF($A445="","",IF($V445&lt;0,1,0))</f>
        <v/>
      </c>
      <c r="AC445" s="43" t="str">
        <f aca="false">IF($A445="","",MAX(0,$AC444 + N($O445)))</f>
        <v/>
      </c>
      <c r="AD445" s="44" t="str">
        <f aca="false">IF($A445="","",MAX(0,$AD444 + IF(N($O445)&gt;0,$M445,0) - IF(N($O445)&lt;0,MIN($AD444 + IF(N($O445)&gt;0,$M445,0),(-N($O445))*IF(($AC444+MAX(N($O445),0))&gt;0,($AD444 + IF(N($O445)&gt;0,$M445,0))/($AC444+MAX(N($O445),0)),0)),0)))</f>
        <v/>
      </c>
      <c r="AE445" s="45" t="str">
        <f aca="false">IF($A445="","",IF($AC445&gt;0,$AD445/$AC445,""))</f>
        <v/>
      </c>
    </row>
    <row r="446" customFormat="false" ht="15" hidden="false" customHeight="true" outlineLevel="0" collapsed="false">
      <c r="A446" s="36"/>
      <c r="B446" s="37"/>
      <c r="C446" s="37"/>
      <c r="D446" s="37"/>
      <c r="E446" s="37"/>
      <c r="F446" s="37"/>
      <c r="G446" s="38"/>
      <c r="H446" s="38"/>
      <c r="I446" s="38"/>
      <c r="J446" s="39" t="str">
        <f aca="false">IF($A446="","",Controls!$C$12 + SUMIFS('Capital Ledger'!$C$6:$C$405,'Capital Ledger'!$A$6:$A$405,"&lt;="&amp;$A446) + SUM($T$6:T445) - SUM($L$6:L445))</f>
        <v/>
      </c>
      <c r="K446" s="39" t="str">
        <f aca="false">IF($A446="","",MIN($J446,IF(OR($F446="Confirmed bottom",$F446="Major bottom"),Controls!$C$13,IF($F446="RADAR bottom",IF(Controls!$C$16="Yes",Controls!$C$14,0),IF($F446="Weekly boost",Controls!$C$15,0)))))</f>
        <v/>
      </c>
      <c r="L446" s="38"/>
      <c r="M446" s="39" t="str">
        <f aca="false">IF($A446="","",MAX(0,$G446)+MAX(0,$L446))</f>
        <v/>
      </c>
      <c r="N446" s="38"/>
      <c r="O446" s="40"/>
      <c r="P446" s="39" t="str">
        <f aca="false">IF($A446="","",$N446*Controls!$C$21)</f>
        <v/>
      </c>
      <c r="Q446" s="39" t="str">
        <f aca="false">IF($A446="","",$N446*Controls!$C$22)</f>
        <v/>
      </c>
      <c r="R446" s="39" t="str">
        <f aca="false">IF($A446="","",$N446*Controls!$C$23)</f>
        <v/>
      </c>
      <c r="S446" s="38"/>
      <c r="T446" s="38"/>
      <c r="U446" s="38"/>
      <c r="V446" s="39" t="str">
        <f aca="false">IF($A446="","",$J446-$L446+$T446)</f>
        <v/>
      </c>
      <c r="W446" s="41" t="str">
        <f aca="false">IF($A446="","",IF(ABS($G446-($H446+$I446))&lt;0.01,"OK","Check"))</f>
        <v/>
      </c>
      <c r="X446" s="42"/>
      <c r="Y446" s="11" t="str">
        <f aca="false">IF($A446="","",IF($L446&gt;$K446,1,0))</f>
        <v/>
      </c>
      <c r="Z446" s="11" t="str">
        <f aca="false">IF($A446="","",IF($N446&gt;0,IF(ABS($N446-($S446+$T446+$U446))&gt;0.01,1,0),0))</f>
        <v/>
      </c>
      <c r="AA446" s="11" t="str">
        <f aca="false">IF($A446="","",IF($W446&lt;&gt;"OK",1,0))</f>
        <v/>
      </c>
      <c r="AB446" s="11" t="str">
        <f aca="false">IF($A446="","",IF($V446&lt;0,1,0))</f>
        <v/>
      </c>
      <c r="AC446" s="43" t="str">
        <f aca="false">IF($A446="","",MAX(0,$AC445 + N($O446)))</f>
        <v/>
      </c>
      <c r="AD446" s="44" t="str">
        <f aca="false">IF($A446="","",MAX(0,$AD445 + IF(N($O446)&gt;0,$M446,0) - IF(N($O446)&lt;0,MIN($AD445 + IF(N($O446)&gt;0,$M446,0),(-N($O446))*IF(($AC445+MAX(N($O446),0))&gt;0,($AD445 + IF(N($O446)&gt;0,$M446,0))/($AC445+MAX(N($O446),0)),0)),0)))</f>
        <v/>
      </c>
      <c r="AE446" s="45" t="str">
        <f aca="false">IF($A446="","",IF($AC446&gt;0,$AD446/$AC446,""))</f>
        <v/>
      </c>
    </row>
    <row r="447" customFormat="false" ht="15" hidden="false" customHeight="true" outlineLevel="0" collapsed="false">
      <c r="A447" s="46"/>
      <c r="B447" s="47"/>
      <c r="C447" s="47"/>
      <c r="D447" s="47"/>
      <c r="E447" s="47"/>
      <c r="F447" s="47"/>
      <c r="G447" s="48"/>
      <c r="H447" s="48"/>
      <c r="I447" s="48"/>
      <c r="J447" s="49" t="str">
        <f aca="false">IF($A447="","",Controls!$C$12 + SUMIFS('Capital Ledger'!$C$6:$C$405,'Capital Ledger'!$A$6:$A$405,"&lt;="&amp;$A447) + SUM($T$6:T446) - SUM($L$6:L446))</f>
        <v/>
      </c>
      <c r="K447" s="49" t="str">
        <f aca="false">IF($A447="","",MIN($J447,IF(OR($F447="Confirmed bottom",$F447="Major bottom"),Controls!$C$13,IF($F447="RADAR bottom",IF(Controls!$C$16="Yes",Controls!$C$14,0),IF($F447="Weekly boost",Controls!$C$15,0)))))</f>
        <v/>
      </c>
      <c r="L447" s="48"/>
      <c r="M447" s="49" t="str">
        <f aca="false">IF($A447="","",MAX(0,$G447)+MAX(0,$L447))</f>
        <v/>
      </c>
      <c r="N447" s="48"/>
      <c r="O447" s="50"/>
      <c r="P447" s="49" t="str">
        <f aca="false">IF($A447="","",$N447*Controls!$C$21)</f>
        <v/>
      </c>
      <c r="Q447" s="49" t="str">
        <f aca="false">IF($A447="","",$N447*Controls!$C$22)</f>
        <v/>
      </c>
      <c r="R447" s="49" t="str">
        <f aca="false">IF($A447="","",$N447*Controls!$C$23)</f>
        <v/>
      </c>
      <c r="S447" s="48"/>
      <c r="T447" s="48"/>
      <c r="U447" s="48"/>
      <c r="V447" s="49" t="str">
        <f aca="false">IF($A447="","",$J447-$L447+$T447)</f>
        <v/>
      </c>
      <c r="W447" s="51" t="str">
        <f aca="false">IF($A447="","",IF(ABS($G447-($H447+$I447))&lt;0.01,"OK","Check"))</f>
        <v/>
      </c>
      <c r="X447" s="52"/>
      <c r="Y447" s="11" t="str">
        <f aca="false">IF($A447="","",IF($L447&gt;$K447,1,0))</f>
        <v/>
      </c>
      <c r="Z447" s="11" t="str">
        <f aca="false">IF($A447="","",IF($N447&gt;0,IF(ABS($N447-($S447+$T447+$U447))&gt;0.01,1,0),0))</f>
        <v/>
      </c>
      <c r="AA447" s="11" t="str">
        <f aca="false">IF($A447="","",IF($W447&lt;&gt;"OK",1,0))</f>
        <v/>
      </c>
      <c r="AB447" s="11" t="str">
        <f aca="false">IF($A447="","",IF($V447&lt;0,1,0))</f>
        <v/>
      </c>
      <c r="AC447" s="43" t="str">
        <f aca="false">IF($A447="","",MAX(0,$AC446 + N($O447)))</f>
        <v/>
      </c>
      <c r="AD447" s="44" t="str">
        <f aca="false">IF($A447="","",MAX(0,$AD446 + IF(N($O447)&gt;0,$M447,0) - IF(N($O447)&lt;0,MIN($AD446 + IF(N($O447)&gt;0,$M447,0),(-N($O447))*IF(($AC446+MAX(N($O447),0))&gt;0,($AD446 + IF(N($O447)&gt;0,$M447,0))/($AC446+MAX(N($O447),0)),0)),0)))</f>
        <v/>
      </c>
      <c r="AE447" s="45" t="str">
        <f aca="false">IF($A447="","",IF($AC447&gt;0,$AD447/$AC447,""))</f>
        <v/>
      </c>
    </row>
    <row r="448" customFormat="false" ht="15" hidden="false" customHeight="true" outlineLevel="0" collapsed="false">
      <c r="A448" s="36"/>
      <c r="B448" s="37"/>
      <c r="C448" s="37"/>
      <c r="D448" s="37"/>
      <c r="E448" s="37"/>
      <c r="F448" s="37"/>
      <c r="G448" s="38"/>
      <c r="H448" s="38"/>
      <c r="I448" s="38"/>
      <c r="J448" s="39" t="str">
        <f aca="false">IF($A448="","",Controls!$C$12 + SUMIFS('Capital Ledger'!$C$6:$C$405,'Capital Ledger'!$A$6:$A$405,"&lt;="&amp;$A448) + SUM($T$6:T447) - SUM($L$6:L447))</f>
        <v/>
      </c>
      <c r="K448" s="39" t="str">
        <f aca="false">IF($A448="","",MIN($J448,IF(OR($F448="Confirmed bottom",$F448="Major bottom"),Controls!$C$13,IF($F448="RADAR bottom",IF(Controls!$C$16="Yes",Controls!$C$14,0),IF($F448="Weekly boost",Controls!$C$15,0)))))</f>
        <v/>
      </c>
      <c r="L448" s="38"/>
      <c r="M448" s="39" t="str">
        <f aca="false">IF($A448="","",MAX(0,$G448)+MAX(0,$L448))</f>
        <v/>
      </c>
      <c r="N448" s="38"/>
      <c r="O448" s="40"/>
      <c r="P448" s="39" t="str">
        <f aca="false">IF($A448="","",$N448*Controls!$C$21)</f>
        <v/>
      </c>
      <c r="Q448" s="39" t="str">
        <f aca="false">IF($A448="","",$N448*Controls!$C$22)</f>
        <v/>
      </c>
      <c r="R448" s="39" t="str">
        <f aca="false">IF($A448="","",$N448*Controls!$C$23)</f>
        <v/>
      </c>
      <c r="S448" s="38"/>
      <c r="T448" s="38"/>
      <c r="U448" s="38"/>
      <c r="V448" s="39" t="str">
        <f aca="false">IF($A448="","",$J448-$L448+$T448)</f>
        <v/>
      </c>
      <c r="W448" s="41" t="str">
        <f aca="false">IF($A448="","",IF(ABS($G448-($H448+$I448))&lt;0.01,"OK","Check"))</f>
        <v/>
      </c>
      <c r="X448" s="42"/>
      <c r="Y448" s="11" t="str">
        <f aca="false">IF($A448="","",IF($L448&gt;$K448,1,0))</f>
        <v/>
      </c>
      <c r="Z448" s="11" t="str">
        <f aca="false">IF($A448="","",IF($N448&gt;0,IF(ABS($N448-($S448+$T448+$U448))&gt;0.01,1,0),0))</f>
        <v/>
      </c>
      <c r="AA448" s="11" t="str">
        <f aca="false">IF($A448="","",IF($W448&lt;&gt;"OK",1,0))</f>
        <v/>
      </c>
      <c r="AB448" s="11" t="str">
        <f aca="false">IF($A448="","",IF($V448&lt;0,1,0))</f>
        <v/>
      </c>
      <c r="AC448" s="43" t="str">
        <f aca="false">IF($A448="","",MAX(0,$AC447 + N($O448)))</f>
        <v/>
      </c>
      <c r="AD448" s="44" t="str">
        <f aca="false">IF($A448="","",MAX(0,$AD447 + IF(N($O448)&gt;0,$M448,0) - IF(N($O448)&lt;0,MIN($AD447 + IF(N($O448)&gt;0,$M448,0),(-N($O448))*IF(($AC447+MAX(N($O448),0))&gt;0,($AD447 + IF(N($O448)&gt;0,$M448,0))/($AC447+MAX(N($O448),0)),0)),0)))</f>
        <v/>
      </c>
      <c r="AE448" s="45" t="str">
        <f aca="false">IF($A448="","",IF($AC448&gt;0,$AD448/$AC448,""))</f>
        <v/>
      </c>
    </row>
    <row r="449" customFormat="false" ht="15" hidden="false" customHeight="true" outlineLevel="0" collapsed="false">
      <c r="A449" s="46"/>
      <c r="B449" s="47"/>
      <c r="C449" s="47"/>
      <c r="D449" s="47"/>
      <c r="E449" s="47"/>
      <c r="F449" s="47"/>
      <c r="G449" s="48"/>
      <c r="H449" s="48"/>
      <c r="I449" s="48"/>
      <c r="J449" s="49" t="str">
        <f aca="false">IF($A449="","",Controls!$C$12 + SUMIFS('Capital Ledger'!$C$6:$C$405,'Capital Ledger'!$A$6:$A$405,"&lt;="&amp;$A449) + SUM($T$6:T448) - SUM($L$6:L448))</f>
        <v/>
      </c>
      <c r="K449" s="49" t="str">
        <f aca="false">IF($A449="","",MIN($J449,IF(OR($F449="Confirmed bottom",$F449="Major bottom"),Controls!$C$13,IF($F449="RADAR bottom",IF(Controls!$C$16="Yes",Controls!$C$14,0),IF($F449="Weekly boost",Controls!$C$15,0)))))</f>
        <v/>
      </c>
      <c r="L449" s="48"/>
      <c r="M449" s="49" t="str">
        <f aca="false">IF($A449="","",MAX(0,$G449)+MAX(0,$L449))</f>
        <v/>
      </c>
      <c r="N449" s="48"/>
      <c r="O449" s="50"/>
      <c r="P449" s="49" t="str">
        <f aca="false">IF($A449="","",$N449*Controls!$C$21)</f>
        <v/>
      </c>
      <c r="Q449" s="49" t="str">
        <f aca="false">IF($A449="","",$N449*Controls!$C$22)</f>
        <v/>
      </c>
      <c r="R449" s="49" t="str">
        <f aca="false">IF($A449="","",$N449*Controls!$C$23)</f>
        <v/>
      </c>
      <c r="S449" s="48"/>
      <c r="T449" s="48"/>
      <c r="U449" s="48"/>
      <c r="V449" s="49" t="str">
        <f aca="false">IF($A449="","",$J449-$L449+$T449)</f>
        <v/>
      </c>
      <c r="W449" s="51" t="str">
        <f aca="false">IF($A449="","",IF(ABS($G449-($H449+$I449))&lt;0.01,"OK","Check"))</f>
        <v/>
      </c>
      <c r="X449" s="52"/>
      <c r="Y449" s="11" t="str">
        <f aca="false">IF($A449="","",IF($L449&gt;$K449,1,0))</f>
        <v/>
      </c>
      <c r="Z449" s="11" t="str">
        <f aca="false">IF($A449="","",IF($N449&gt;0,IF(ABS($N449-($S449+$T449+$U449))&gt;0.01,1,0),0))</f>
        <v/>
      </c>
      <c r="AA449" s="11" t="str">
        <f aca="false">IF($A449="","",IF($W449&lt;&gt;"OK",1,0))</f>
        <v/>
      </c>
      <c r="AB449" s="11" t="str">
        <f aca="false">IF($A449="","",IF($V449&lt;0,1,0))</f>
        <v/>
      </c>
      <c r="AC449" s="43" t="str">
        <f aca="false">IF($A449="","",MAX(0,$AC448 + N($O449)))</f>
        <v/>
      </c>
      <c r="AD449" s="44" t="str">
        <f aca="false">IF($A449="","",MAX(0,$AD448 + IF(N($O449)&gt;0,$M449,0) - IF(N($O449)&lt;0,MIN($AD448 + IF(N($O449)&gt;0,$M449,0),(-N($O449))*IF(($AC448+MAX(N($O449),0))&gt;0,($AD448 + IF(N($O449)&gt;0,$M449,0))/($AC448+MAX(N($O449),0)),0)),0)))</f>
        <v/>
      </c>
      <c r="AE449" s="45" t="str">
        <f aca="false">IF($A449="","",IF($AC449&gt;0,$AD449/$AC449,""))</f>
        <v/>
      </c>
    </row>
    <row r="450" customFormat="false" ht="15" hidden="false" customHeight="true" outlineLevel="0" collapsed="false">
      <c r="A450" s="36"/>
      <c r="B450" s="37"/>
      <c r="C450" s="37"/>
      <c r="D450" s="37"/>
      <c r="E450" s="37"/>
      <c r="F450" s="37"/>
      <c r="G450" s="38"/>
      <c r="H450" s="38"/>
      <c r="I450" s="38"/>
      <c r="J450" s="39" t="str">
        <f aca="false">IF($A450="","",Controls!$C$12 + SUMIFS('Capital Ledger'!$C$6:$C$405,'Capital Ledger'!$A$6:$A$405,"&lt;="&amp;$A450) + SUM($T$6:T449) - SUM($L$6:L449))</f>
        <v/>
      </c>
      <c r="K450" s="39" t="str">
        <f aca="false">IF($A450="","",MIN($J450,IF(OR($F450="Confirmed bottom",$F450="Major bottom"),Controls!$C$13,IF($F450="RADAR bottom",IF(Controls!$C$16="Yes",Controls!$C$14,0),IF($F450="Weekly boost",Controls!$C$15,0)))))</f>
        <v/>
      </c>
      <c r="L450" s="38"/>
      <c r="M450" s="39" t="str">
        <f aca="false">IF($A450="","",MAX(0,$G450)+MAX(0,$L450))</f>
        <v/>
      </c>
      <c r="N450" s="38"/>
      <c r="O450" s="40"/>
      <c r="P450" s="39" t="str">
        <f aca="false">IF($A450="","",$N450*Controls!$C$21)</f>
        <v/>
      </c>
      <c r="Q450" s="39" t="str">
        <f aca="false">IF($A450="","",$N450*Controls!$C$22)</f>
        <v/>
      </c>
      <c r="R450" s="39" t="str">
        <f aca="false">IF($A450="","",$N450*Controls!$C$23)</f>
        <v/>
      </c>
      <c r="S450" s="38"/>
      <c r="T450" s="38"/>
      <c r="U450" s="38"/>
      <c r="V450" s="39" t="str">
        <f aca="false">IF($A450="","",$J450-$L450+$T450)</f>
        <v/>
      </c>
      <c r="W450" s="41" t="str">
        <f aca="false">IF($A450="","",IF(ABS($G450-($H450+$I450))&lt;0.01,"OK","Check"))</f>
        <v/>
      </c>
      <c r="X450" s="42"/>
      <c r="Y450" s="11" t="str">
        <f aca="false">IF($A450="","",IF($L450&gt;$K450,1,0))</f>
        <v/>
      </c>
      <c r="Z450" s="11" t="str">
        <f aca="false">IF($A450="","",IF($N450&gt;0,IF(ABS($N450-($S450+$T450+$U450))&gt;0.01,1,0),0))</f>
        <v/>
      </c>
      <c r="AA450" s="11" t="str">
        <f aca="false">IF($A450="","",IF($W450&lt;&gt;"OK",1,0))</f>
        <v/>
      </c>
      <c r="AB450" s="11" t="str">
        <f aca="false">IF($A450="","",IF($V450&lt;0,1,0))</f>
        <v/>
      </c>
      <c r="AC450" s="43" t="str">
        <f aca="false">IF($A450="","",MAX(0,$AC449 + N($O450)))</f>
        <v/>
      </c>
      <c r="AD450" s="44" t="str">
        <f aca="false">IF($A450="","",MAX(0,$AD449 + IF(N($O450)&gt;0,$M450,0) - IF(N($O450)&lt;0,MIN($AD449 + IF(N($O450)&gt;0,$M450,0),(-N($O450))*IF(($AC449+MAX(N($O450),0))&gt;0,($AD449 + IF(N($O450)&gt;0,$M450,0))/($AC449+MAX(N($O450),0)),0)),0)))</f>
        <v/>
      </c>
      <c r="AE450" s="45" t="str">
        <f aca="false">IF($A450="","",IF($AC450&gt;0,$AD450/$AC450,""))</f>
        <v/>
      </c>
    </row>
    <row r="451" customFormat="false" ht="15" hidden="false" customHeight="true" outlineLevel="0" collapsed="false">
      <c r="A451" s="46"/>
      <c r="B451" s="47"/>
      <c r="C451" s="47"/>
      <c r="D451" s="47"/>
      <c r="E451" s="47"/>
      <c r="F451" s="47"/>
      <c r="G451" s="48"/>
      <c r="H451" s="48"/>
      <c r="I451" s="48"/>
      <c r="J451" s="49" t="str">
        <f aca="false">IF($A451="","",Controls!$C$12 + SUMIFS('Capital Ledger'!$C$6:$C$405,'Capital Ledger'!$A$6:$A$405,"&lt;="&amp;$A451) + SUM($T$6:T450) - SUM($L$6:L450))</f>
        <v/>
      </c>
      <c r="K451" s="49" t="str">
        <f aca="false">IF($A451="","",MIN($J451,IF(OR($F451="Confirmed bottom",$F451="Major bottom"),Controls!$C$13,IF($F451="RADAR bottom",IF(Controls!$C$16="Yes",Controls!$C$14,0),IF($F451="Weekly boost",Controls!$C$15,0)))))</f>
        <v/>
      </c>
      <c r="L451" s="48"/>
      <c r="M451" s="49" t="str">
        <f aca="false">IF($A451="","",MAX(0,$G451)+MAX(0,$L451))</f>
        <v/>
      </c>
      <c r="N451" s="48"/>
      <c r="O451" s="50"/>
      <c r="P451" s="49" t="str">
        <f aca="false">IF($A451="","",$N451*Controls!$C$21)</f>
        <v/>
      </c>
      <c r="Q451" s="49" t="str">
        <f aca="false">IF($A451="","",$N451*Controls!$C$22)</f>
        <v/>
      </c>
      <c r="R451" s="49" t="str">
        <f aca="false">IF($A451="","",$N451*Controls!$C$23)</f>
        <v/>
      </c>
      <c r="S451" s="48"/>
      <c r="T451" s="48"/>
      <c r="U451" s="48"/>
      <c r="V451" s="49" t="str">
        <f aca="false">IF($A451="","",$J451-$L451+$T451)</f>
        <v/>
      </c>
      <c r="W451" s="51" t="str">
        <f aca="false">IF($A451="","",IF(ABS($G451-($H451+$I451))&lt;0.01,"OK","Check"))</f>
        <v/>
      </c>
      <c r="X451" s="52"/>
      <c r="Y451" s="11" t="str">
        <f aca="false">IF($A451="","",IF($L451&gt;$K451,1,0))</f>
        <v/>
      </c>
      <c r="Z451" s="11" t="str">
        <f aca="false">IF($A451="","",IF($N451&gt;0,IF(ABS($N451-($S451+$T451+$U451))&gt;0.01,1,0),0))</f>
        <v/>
      </c>
      <c r="AA451" s="11" t="str">
        <f aca="false">IF($A451="","",IF($W451&lt;&gt;"OK",1,0))</f>
        <v/>
      </c>
      <c r="AB451" s="11" t="str">
        <f aca="false">IF($A451="","",IF($V451&lt;0,1,0))</f>
        <v/>
      </c>
      <c r="AC451" s="43" t="str">
        <f aca="false">IF($A451="","",MAX(0,$AC450 + N($O451)))</f>
        <v/>
      </c>
      <c r="AD451" s="44" t="str">
        <f aca="false">IF($A451="","",MAX(0,$AD450 + IF(N($O451)&gt;0,$M451,0) - IF(N($O451)&lt;0,MIN($AD450 + IF(N($O451)&gt;0,$M451,0),(-N($O451))*IF(($AC450+MAX(N($O451),0))&gt;0,($AD450 + IF(N($O451)&gt;0,$M451,0))/($AC450+MAX(N($O451),0)),0)),0)))</f>
        <v/>
      </c>
      <c r="AE451" s="45" t="str">
        <f aca="false">IF($A451="","",IF($AC451&gt;0,$AD451/$AC451,""))</f>
        <v/>
      </c>
    </row>
    <row r="452" customFormat="false" ht="15" hidden="false" customHeight="true" outlineLevel="0" collapsed="false">
      <c r="A452" s="36"/>
      <c r="B452" s="37"/>
      <c r="C452" s="37"/>
      <c r="D452" s="37"/>
      <c r="E452" s="37"/>
      <c r="F452" s="37"/>
      <c r="G452" s="38"/>
      <c r="H452" s="38"/>
      <c r="I452" s="38"/>
      <c r="J452" s="39" t="str">
        <f aca="false">IF($A452="","",Controls!$C$12 + SUMIFS('Capital Ledger'!$C$6:$C$405,'Capital Ledger'!$A$6:$A$405,"&lt;="&amp;$A452) + SUM($T$6:T451) - SUM($L$6:L451))</f>
        <v/>
      </c>
      <c r="K452" s="39" t="str">
        <f aca="false">IF($A452="","",MIN($J452,IF(OR($F452="Confirmed bottom",$F452="Major bottom"),Controls!$C$13,IF($F452="RADAR bottom",IF(Controls!$C$16="Yes",Controls!$C$14,0),IF($F452="Weekly boost",Controls!$C$15,0)))))</f>
        <v/>
      </c>
      <c r="L452" s="38"/>
      <c r="M452" s="39" t="str">
        <f aca="false">IF($A452="","",MAX(0,$G452)+MAX(0,$L452))</f>
        <v/>
      </c>
      <c r="N452" s="38"/>
      <c r="O452" s="40"/>
      <c r="P452" s="39" t="str">
        <f aca="false">IF($A452="","",$N452*Controls!$C$21)</f>
        <v/>
      </c>
      <c r="Q452" s="39" t="str">
        <f aca="false">IF($A452="","",$N452*Controls!$C$22)</f>
        <v/>
      </c>
      <c r="R452" s="39" t="str">
        <f aca="false">IF($A452="","",$N452*Controls!$C$23)</f>
        <v/>
      </c>
      <c r="S452" s="38"/>
      <c r="T452" s="38"/>
      <c r="U452" s="38"/>
      <c r="V452" s="39" t="str">
        <f aca="false">IF($A452="","",$J452-$L452+$T452)</f>
        <v/>
      </c>
      <c r="W452" s="41" t="str">
        <f aca="false">IF($A452="","",IF(ABS($G452-($H452+$I452))&lt;0.01,"OK","Check"))</f>
        <v/>
      </c>
      <c r="X452" s="42"/>
      <c r="Y452" s="11" t="str">
        <f aca="false">IF($A452="","",IF($L452&gt;$K452,1,0))</f>
        <v/>
      </c>
      <c r="Z452" s="11" t="str">
        <f aca="false">IF($A452="","",IF($N452&gt;0,IF(ABS($N452-($S452+$T452+$U452))&gt;0.01,1,0),0))</f>
        <v/>
      </c>
      <c r="AA452" s="11" t="str">
        <f aca="false">IF($A452="","",IF($W452&lt;&gt;"OK",1,0))</f>
        <v/>
      </c>
      <c r="AB452" s="11" t="str">
        <f aca="false">IF($A452="","",IF($V452&lt;0,1,0))</f>
        <v/>
      </c>
      <c r="AC452" s="43" t="str">
        <f aca="false">IF($A452="","",MAX(0,$AC451 + N($O452)))</f>
        <v/>
      </c>
      <c r="AD452" s="44" t="str">
        <f aca="false">IF($A452="","",MAX(0,$AD451 + IF(N($O452)&gt;0,$M452,0) - IF(N($O452)&lt;0,MIN($AD451 + IF(N($O452)&gt;0,$M452,0),(-N($O452))*IF(($AC451+MAX(N($O452),0))&gt;0,($AD451 + IF(N($O452)&gt;0,$M452,0))/($AC451+MAX(N($O452),0)),0)),0)))</f>
        <v/>
      </c>
      <c r="AE452" s="45" t="str">
        <f aca="false">IF($A452="","",IF($AC452&gt;0,$AD452/$AC452,""))</f>
        <v/>
      </c>
    </row>
    <row r="453" customFormat="false" ht="15" hidden="false" customHeight="true" outlineLevel="0" collapsed="false">
      <c r="A453" s="46"/>
      <c r="B453" s="47"/>
      <c r="C453" s="47"/>
      <c r="D453" s="47"/>
      <c r="E453" s="47"/>
      <c r="F453" s="47"/>
      <c r="G453" s="48"/>
      <c r="H453" s="48"/>
      <c r="I453" s="48"/>
      <c r="J453" s="49" t="str">
        <f aca="false">IF($A453="","",Controls!$C$12 + SUMIFS('Capital Ledger'!$C$6:$C$405,'Capital Ledger'!$A$6:$A$405,"&lt;="&amp;$A453) + SUM($T$6:T452) - SUM($L$6:L452))</f>
        <v/>
      </c>
      <c r="K453" s="49" t="str">
        <f aca="false">IF($A453="","",MIN($J453,IF(OR($F453="Confirmed bottom",$F453="Major bottom"),Controls!$C$13,IF($F453="RADAR bottom",IF(Controls!$C$16="Yes",Controls!$C$14,0),IF($F453="Weekly boost",Controls!$C$15,0)))))</f>
        <v/>
      </c>
      <c r="L453" s="48"/>
      <c r="M453" s="49" t="str">
        <f aca="false">IF($A453="","",MAX(0,$G453)+MAX(0,$L453))</f>
        <v/>
      </c>
      <c r="N453" s="48"/>
      <c r="O453" s="50"/>
      <c r="P453" s="49" t="str">
        <f aca="false">IF($A453="","",$N453*Controls!$C$21)</f>
        <v/>
      </c>
      <c r="Q453" s="49" t="str">
        <f aca="false">IF($A453="","",$N453*Controls!$C$22)</f>
        <v/>
      </c>
      <c r="R453" s="49" t="str">
        <f aca="false">IF($A453="","",$N453*Controls!$C$23)</f>
        <v/>
      </c>
      <c r="S453" s="48"/>
      <c r="T453" s="48"/>
      <c r="U453" s="48"/>
      <c r="V453" s="49" t="str">
        <f aca="false">IF($A453="","",$J453-$L453+$T453)</f>
        <v/>
      </c>
      <c r="W453" s="51" t="str">
        <f aca="false">IF($A453="","",IF(ABS($G453-($H453+$I453))&lt;0.01,"OK","Check"))</f>
        <v/>
      </c>
      <c r="X453" s="52"/>
      <c r="Y453" s="11" t="str">
        <f aca="false">IF($A453="","",IF($L453&gt;$K453,1,0))</f>
        <v/>
      </c>
      <c r="Z453" s="11" t="str">
        <f aca="false">IF($A453="","",IF($N453&gt;0,IF(ABS($N453-($S453+$T453+$U453))&gt;0.01,1,0),0))</f>
        <v/>
      </c>
      <c r="AA453" s="11" t="str">
        <f aca="false">IF($A453="","",IF($W453&lt;&gt;"OK",1,0))</f>
        <v/>
      </c>
      <c r="AB453" s="11" t="str">
        <f aca="false">IF($A453="","",IF($V453&lt;0,1,0))</f>
        <v/>
      </c>
      <c r="AC453" s="43" t="str">
        <f aca="false">IF($A453="","",MAX(0,$AC452 + N($O453)))</f>
        <v/>
      </c>
      <c r="AD453" s="44" t="str">
        <f aca="false">IF($A453="","",MAX(0,$AD452 + IF(N($O453)&gt;0,$M453,0) - IF(N($O453)&lt;0,MIN($AD452 + IF(N($O453)&gt;0,$M453,0),(-N($O453))*IF(($AC452+MAX(N($O453),0))&gt;0,($AD452 + IF(N($O453)&gt;0,$M453,0))/($AC452+MAX(N($O453),0)),0)),0)))</f>
        <v/>
      </c>
      <c r="AE453" s="45" t="str">
        <f aca="false">IF($A453="","",IF($AC453&gt;0,$AD453/$AC453,""))</f>
        <v/>
      </c>
    </row>
    <row r="454" customFormat="false" ht="15" hidden="false" customHeight="true" outlineLevel="0" collapsed="false">
      <c r="A454" s="36"/>
      <c r="B454" s="37"/>
      <c r="C454" s="37"/>
      <c r="D454" s="37"/>
      <c r="E454" s="37"/>
      <c r="F454" s="37"/>
      <c r="G454" s="38"/>
      <c r="H454" s="38"/>
      <c r="I454" s="38"/>
      <c r="J454" s="39" t="str">
        <f aca="false">IF($A454="","",Controls!$C$12 + SUMIFS('Capital Ledger'!$C$6:$C$405,'Capital Ledger'!$A$6:$A$405,"&lt;="&amp;$A454) + SUM($T$6:T453) - SUM($L$6:L453))</f>
        <v/>
      </c>
      <c r="K454" s="39" t="str">
        <f aca="false">IF($A454="","",MIN($J454,IF(OR($F454="Confirmed bottom",$F454="Major bottom"),Controls!$C$13,IF($F454="RADAR bottom",IF(Controls!$C$16="Yes",Controls!$C$14,0),IF($F454="Weekly boost",Controls!$C$15,0)))))</f>
        <v/>
      </c>
      <c r="L454" s="38"/>
      <c r="M454" s="39" t="str">
        <f aca="false">IF($A454="","",MAX(0,$G454)+MAX(0,$L454))</f>
        <v/>
      </c>
      <c r="N454" s="38"/>
      <c r="O454" s="40"/>
      <c r="P454" s="39" t="str">
        <f aca="false">IF($A454="","",$N454*Controls!$C$21)</f>
        <v/>
      </c>
      <c r="Q454" s="39" t="str">
        <f aca="false">IF($A454="","",$N454*Controls!$C$22)</f>
        <v/>
      </c>
      <c r="R454" s="39" t="str">
        <f aca="false">IF($A454="","",$N454*Controls!$C$23)</f>
        <v/>
      </c>
      <c r="S454" s="38"/>
      <c r="T454" s="38"/>
      <c r="U454" s="38"/>
      <c r="V454" s="39" t="str">
        <f aca="false">IF($A454="","",$J454-$L454+$T454)</f>
        <v/>
      </c>
      <c r="W454" s="41" t="str">
        <f aca="false">IF($A454="","",IF(ABS($G454-($H454+$I454))&lt;0.01,"OK","Check"))</f>
        <v/>
      </c>
      <c r="X454" s="42"/>
      <c r="Y454" s="11" t="str">
        <f aca="false">IF($A454="","",IF($L454&gt;$K454,1,0))</f>
        <v/>
      </c>
      <c r="Z454" s="11" t="str">
        <f aca="false">IF($A454="","",IF($N454&gt;0,IF(ABS($N454-($S454+$T454+$U454))&gt;0.01,1,0),0))</f>
        <v/>
      </c>
      <c r="AA454" s="11" t="str">
        <f aca="false">IF($A454="","",IF($W454&lt;&gt;"OK",1,0))</f>
        <v/>
      </c>
      <c r="AB454" s="11" t="str">
        <f aca="false">IF($A454="","",IF($V454&lt;0,1,0))</f>
        <v/>
      </c>
      <c r="AC454" s="43" t="str">
        <f aca="false">IF($A454="","",MAX(0,$AC453 + N($O454)))</f>
        <v/>
      </c>
      <c r="AD454" s="44" t="str">
        <f aca="false">IF($A454="","",MAX(0,$AD453 + IF(N($O454)&gt;0,$M454,0) - IF(N($O454)&lt;0,MIN($AD453 + IF(N($O454)&gt;0,$M454,0),(-N($O454))*IF(($AC453+MAX(N($O454),0))&gt;0,($AD453 + IF(N($O454)&gt;0,$M454,0))/($AC453+MAX(N($O454),0)),0)),0)))</f>
        <v/>
      </c>
      <c r="AE454" s="45" t="str">
        <f aca="false">IF($A454="","",IF($AC454&gt;0,$AD454/$AC454,""))</f>
        <v/>
      </c>
    </row>
    <row r="455" customFormat="false" ht="15" hidden="false" customHeight="true" outlineLevel="0" collapsed="false">
      <c r="A455" s="46"/>
      <c r="B455" s="47"/>
      <c r="C455" s="47"/>
      <c r="D455" s="47"/>
      <c r="E455" s="47"/>
      <c r="F455" s="47"/>
      <c r="G455" s="48"/>
      <c r="H455" s="48"/>
      <c r="I455" s="48"/>
      <c r="J455" s="49" t="str">
        <f aca="false">IF($A455="","",Controls!$C$12 + SUMIFS('Capital Ledger'!$C$6:$C$405,'Capital Ledger'!$A$6:$A$405,"&lt;="&amp;$A455) + SUM($T$6:T454) - SUM($L$6:L454))</f>
        <v/>
      </c>
      <c r="K455" s="49" t="str">
        <f aca="false">IF($A455="","",MIN($J455,IF(OR($F455="Confirmed bottom",$F455="Major bottom"),Controls!$C$13,IF($F455="RADAR bottom",IF(Controls!$C$16="Yes",Controls!$C$14,0),IF($F455="Weekly boost",Controls!$C$15,0)))))</f>
        <v/>
      </c>
      <c r="L455" s="48"/>
      <c r="M455" s="49" t="str">
        <f aca="false">IF($A455="","",MAX(0,$G455)+MAX(0,$L455))</f>
        <v/>
      </c>
      <c r="N455" s="48"/>
      <c r="O455" s="50"/>
      <c r="P455" s="49" t="str">
        <f aca="false">IF($A455="","",$N455*Controls!$C$21)</f>
        <v/>
      </c>
      <c r="Q455" s="49" t="str">
        <f aca="false">IF($A455="","",$N455*Controls!$C$22)</f>
        <v/>
      </c>
      <c r="R455" s="49" t="str">
        <f aca="false">IF($A455="","",$N455*Controls!$C$23)</f>
        <v/>
      </c>
      <c r="S455" s="48"/>
      <c r="T455" s="48"/>
      <c r="U455" s="48"/>
      <c r="V455" s="49" t="str">
        <f aca="false">IF($A455="","",$J455-$L455+$T455)</f>
        <v/>
      </c>
      <c r="W455" s="51" t="str">
        <f aca="false">IF($A455="","",IF(ABS($G455-($H455+$I455))&lt;0.01,"OK","Check"))</f>
        <v/>
      </c>
      <c r="X455" s="52"/>
      <c r="Y455" s="11" t="str">
        <f aca="false">IF($A455="","",IF($L455&gt;$K455,1,0))</f>
        <v/>
      </c>
      <c r="Z455" s="11" t="str">
        <f aca="false">IF($A455="","",IF($N455&gt;0,IF(ABS($N455-($S455+$T455+$U455))&gt;0.01,1,0),0))</f>
        <v/>
      </c>
      <c r="AA455" s="11" t="str">
        <f aca="false">IF($A455="","",IF($W455&lt;&gt;"OK",1,0))</f>
        <v/>
      </c>
      <c r="AB455" s="11" t="str">
        <f aca="false">IF($A455="","",IF($V455&lt;0,1,0))</f>
        <v/>
      </c>
      <c r="AC455" s="43" t="str">
        <f aca="false">IF($A455="","",MAX(0,$AC454 + N($O455)))</f>
        <v/>
      </c>
      <c r="AD455" s="44" t="str">
        <f aca="false">IF($A455="","",MAX(0,$AD454 + IF(N($O455)&gt;0,$M455,0) - IF(N($O455)&lt;0,MIN($AD454 + IF(N($O455)&gt;0,$M455,0),(-N($O455))*IF(($AC454+MAX(N($O455),0))&gt;0,($AD454 + IF(N($O455)&gt;0,$M455,0))/($AC454+MAX(N($O455),0)),0)),0)))</f>
        <v/>
      </c>
      <c r="AE455" s="45" t="str">
        <f aca="false">IF($A455="","",IF($AC455&gt;0,$AD455/$AC455,""))</f>
        <v/>
      </c>
    </row>
    <row r="456" customFormat="false" ht="15" hidden="false" customHeight="true" outlineLevel="0" collapsed="false">
      <c r="A456" s="36"/>
      <c r="B456" s="37"/>
      <c r="C456" s="37"/>
      <c r="D456" s="37"/>
      <c r="E456" s="37"/>
      <c r="F456" s="37"/>
      <c r="G456" s="38"/>
      <c r="H456" s="38"/>
      <c r="I456" s="38"/>
      <c r="J456" s="39" t="str">
        <f aca="false">IF($A456="","",Controls!$C$12 + SUMIFS('Capital Ledger'!$C$6:$C$405,'Capital Ledger'!$A$6:$A$405,"&lt;="&amp;$A456) + SUM($T$6:T455) - SUM($L$6:L455))</f>
        <v/>
      </c>
      <c r="K456" s="39" t="str">
        <f aca="false">IF($A456="","",MIN($J456,IF(OR($F456="Confirmed bottom",$F456="Major bottom"),Controls!$C$13,IF($F456="RADAR bottom",IF(Controls!$C$16="Yes",Controls!$C$14,0),IF($F456="Weekly boost",Controls!$C$15,0)))))</f>
        <v/>
      </c>
      <c r="L456" s="38"/>
      <c r="M456" s="39" t="str">
        <f aca="false">IF($A456="","",MAX(0,$G456)+MAX(0,$L456))</f>
        <v/>
      </c>
      <c r="N456" s="38"/>
      <c r="O456" s="40"/>
      <c r="P456" s="39" t="str">
        <f aca="false">IF($A456="","",$N456*Controls!$C$21)</f>
        <v/>
      </c>
      <c r="Q456" s="39" t="str">
        <f aca="false">IF($A456="","",$N456*Controls!$C$22)</f>
        <v/>
      </c>
      <c r="R456" s="39" t="str">
        <f aca="false">IF($A456="","",$N456*Controls!$C$23)</f>
        <v/>
      </c>
      <c r="S456" s="38"/>
      <c r="T456" s="38"/>
      <c r="U456" s="38"/>
      <c r="V456" s="39" t="str">
        <f aca="false">IF($A456="","",$J456-$L456+$T456)</f>
        <v/>
      </c>
      <c r="W456" s="41" t="str">
        <f aca="false">IF($A456="","",IF(ABS($G456-($H456+$I456))&lt;0.01,"OK","Check"))</f>
        <v/>
      </c>
      <c r="X456" s="42"/>
      <c r="Y456" s="11" t="str">
        <f aca="false">IF($A456="","",IF($L456&gt;$K456,1,0))</f>
        <v/>
      </c>
      <c r="Z456" s="11" t="str">
        <f aca="false">IF($A456="","",IF($N456&gt;0,IF(ABS($N456-($S456+$T456+$U456))&gt;0.01,1,0),0))</f>
        <v/>
      </c>
      <c r="AA456" s="11" t="str">
        <f aca="false">IF($A456="","",IF($W456&lt;&gt;"OK",1,0))</f>
        <v/>
      </c>
      <c r="AB456" s="11" t="str">
        <f aca="false">IF($A456="","",IF($V456&lt;0,1,0))</f>
        <v/>
      </c>
      <c r="AC456" s="43" t="str">
        <f aca="false">IF($A456="","",MAX(0,$AC455 + N($O456)))</f>
        <v/>
      </c>
      <c r="AD456" s="44" t="str">
        <f aca="false">IF($A456="","",MAX(0,$AD455 + IF(N($O456)&gt;0,$M456,0) - IF(N($O456)&lt;0,MIN($AD455 + IF(N($O456)&gt;0,$M456,0),(-N($O456))*IF(($AC455+MAX(N($O456),0))&gt;0,($AD455 + IF(N($O456)&gt;0,$M456,0))/($AC455+MAX(N($O456),0)),0)),0)))</f>
        <v/>
      </c>
      <c r="AE456" s="45" t="str">
        <f aca="false">IF($A456="","",IF($AC456&gt;0,$AD456/$AC456,""))</f>
        <v/>
      </c>
    </row>
    <row r="457" customFormat="false" ht="15" hidden="false" customHeight="true" outlineLevel="0" collapsed="false">
      <c r="A457" s="46"/>
      <c r="B457" s="47"/>
      <c r="C457" s="47"/>
      <c r="D457" s="47"/>
      <c r="E457" s="47"/>
      <c r="F457" s="47"/>
      <c r="G457" s="48"/>
      <c r="H457" s="48"/>
      <c r="I457" s="48"/>
      <c r="J457" s="49" t="str">
        <f aca="false">IF($A457="","",Controls!$C$12 + SUMIFS('Capital Ledger'!$C$6:$C$405,'Capital Ledger'!$A$6:$A$405,"&lt;="&amp;$A457) + SUM($T$6:T456) - SUM($L$6:L456))</f>
        <v/>
      </c>
      <c r="K457" s="49" t="str">
        <f aca="false">IF($A457="","",MIN($J457,IF(OR($F457="Confirmed bottom",$F457="Major bottom"),Controls!$C$13,IF($F457="RADAR bottom",IF(Controls!$C$16="Yes",Controls!$C$14,0),IF($F457="Weekly boost",Controls!$C$15,0)))))</f>
        <v/>
      </c>
      <c r="L457" s="48"/>
      <c r="M457" s="49" t="str">
        <f aca="false">IF($A457="","",MAX(0,$G457)+MAX(0,$L457))</f>
        <v/>
      </c>
      <c r="N457" s="48"/>
      <c r="O457" s="50"/>
      <c r="P457" s="49" t="str">
        <f aca="false">IF($A457="","",$N457*Controls!$C$21)</f>
        <v/>
      </c>
      <c r="Q457" s="49" t="str">
        <f aca="false">IF($A457="","",$N457*Controls!$C$22)</f>
        <v/>
      </c>
      <c r="R457" s="49" t="str">
        <f aca="false">IF($A457="","",$N457*Controls!$C$23)</f>
        <v/>
      </c>
      <c r="S457" s="48"/>
      <c r="T457" s="48"/>
      <c r="U457" s="48"/>
      <c r="V457" s="49" t="str">
        <f aca="false">IF($A457="","",$J457-$L457+$T457)</f>
        <v/>
      </c>
      <c r="W457" s="51" t="str">
        <f aca="false">IF($A457="","",IF(ABS($G457-($H457+$I457))&lt;0.01,"OK","Check"))</f>
        <v/>
      </c>
      <c r="X457" s="52"/>
      <c r="Y457" s="11" t="str">
        <f aca="false">IF($A457="","",IF($L457&gt;$K457,1,0))</f>
        <v/>
      </c>
      <c r="Z457" s="11" t="str">
        <f aca="false">IF($A457="","",IF($N457&gt;0,IF(ABS($N457-($S457+$T457+$U457))&gt;0.01,1,0),0))</f>
        <v/>
      </c>
      <c r="AA457" s="11" t="str">
        <f aca="false">IF($A457="","",IF($W457&lt;&gt;"OK",1,0))</f>
        <v/>
      </c>
      <c r="AB457" s="11" t="str">
        <f aca="false">IF($A457="","",IF($V457&lt;0,1,0))</f>
        <v/>
      </c>
      <c r="AC457" s="43" t="str">
        <f aca="false">IF($A457="","",MAX(0,$AC456 + N($O457)))</f>
        <v/>
      </c>
      <c r="AD457" s="44" t="str">
        <f aca="false">IF($A457="","",MAX(0,$AD456 + IF(N($O457)&gt;0,$M457,0) - IF(N($O457)&lt;0,MIN($AD456 + IF(N($O457)&gt;0,$M457,0),(-N($O457))*IF(($AC456+MAX(N($O457),0))&gt;0,($AD456 + IF(N($O457)&gt;0,$M457,0))/($AC456+MAX(N($O457),0)),0)),0)))</f>
        <v/>
      </c>
      <c r="AE457" s="45" t="str">
        <f aca="false">IF($A457="","",IF($AC457&gt;0,$AD457/$AC457,""))</f>
        <v/>
      </c>
    </row>
    <row r="458" customFormat="false" ht="15" hidden="false" customHeight="true" outlineLevel="0" collapsed="false">
      <c r="A458" s="36"/>
      <c r="B458" s="37"/>
      <c r="C458" s="37"/>
      <c r="D458" s="37"/>
      <c r="E458" s="37"/>
      <c r="F458" s="37"/>
      <c r="G458" s="38"/>
      <c r="H458" s="38"/>
      <c r="I458" s="38"/>
      <c r="J458" s="39" t="str">
        <f aca="false">IF($A458="","",Controls!$C$12 + SUMIFS('Capital Ledger'!$C$6:$C$405,'Capital Ledger'!$A$6:$A$405,"&lt;="&amp;$A458) + SUM($T$6:T457) - SUM($L$6:L457))</f>
        <v/>
      </c>
      <c r="K458" s="39" t="str">
        <f aca="false">IF($A458="","",MIN($J458,IF(OR($F458="Confirmed bottom",$F458="Major bottom"),Controls!$C$13,IF($F458="RADAR bottom",IF(Controls!$C$16="Yes",Controls!$C$14,0),IF($F458="Weekly boost",Controls!$C$15,0)))))</f>
        <v/>
      </c>
      <c r="L458" s="38"/>
      <c r="M458" s="39" t="str">
        <f aca="false">IF($A458="","",MAX(0,$G458)+MAX(0,$L458))</f>
        <v/>
      </c>
      <c r="N458" s="38"/>
      <c r="O458" s="40"/>
      <c r="P458" s="39" t="str">
        <f aca="false">IF($A458="","",$N458*Controls!$C$21)</f>
        <v/>
      </c>
      <c r="Q458" s="39" t="str">
        <f aca="false">IF($A458="","",$N458*Controls!$C$22)</f>
        <v/>
      </c>
      <c r="R458" s="39" t="str">
        <f aca="false">IF($A458="","",$N458*Controls!$C$23)</f>
        <v/>
      </c>
      <c r="S458" s="38"/>
      <c r="T458" s="38"/>
      <c r="U458" s="38"/>
      <c r="V458" s="39" t="str">
        <f aca="false">IF($A458="","",$J458-$L458+$T458)</f>
        <v/>
      </c>
      <c r="W458" s="41" t="str">
        <f aca="false">IF($A458="","",IF(ABS($G458-($H458+$I458))&lt;0.01,"OK","Check"))</f>
        <v/>
      </c>
      <c r="X458" s="42"/>
      <c r="Y458" s="11" t="str">
        <f aca="false">IF($A458="","",IF($L458&gt;$K458,1,0))</f>
        <v/>
      </c>
      <c r="Z458" s="11" t="str">
        <f aca="false">IF($A458="","",IF($N458&gt;0,IF(ABS($N458-($S458+$T458+$U458))&gt;0.01,1,0),0))</f>
        <v/>
      </c>
      <c r="AA458" s="11" t="str">
        <f aca="false">IF($A458="","",IF($W458&lt;&gt;"OK",1,0))</f>
        <v/>
      </c>
      <c r="AB458" s="11" t="str">
        <f aca="false">IF($A458="","",IF($V458&lt;0,1,0))</f>
        <v/>
      </c>
      <c r="AC458" s="43" t="str">
        <f aca="false">IF($A458="","",MAX(0,$AC457 + N($O458)))</f>
        <v/>
      </c>
      <c r="AD458" s="44" t="str">
        <f aca="false">IF($A458="","",MAX(0,$AD457 + IF(N($O458)&gt;0,$M458,0) - IF(N($O458)&lt;0,MIN($AD457 + IF(N($O458)&gt;0,$M458,0),(-N($O458))*IF(($AC457+MAX(N($O458),0))&gt;0,($AD457 + IF(N($O458)&gt;0,$M458,0))/($AC457+MAX(N($O458),0)),0)),0)))</f>
        <v/>
      </c>
      <c r="AE458" s="45" t="str">
        <f aca="false">IF($A458="","",IF($AC458&gt;0,$AD458/$AC458,""))</f>
        <v/>
      </c>
    </row>
    <row r="459" customFormat="false" ht="15" hidden="false" customHeight="true" outlineLevel="0" collapsed="false">
      <c r="A459" s="46"/>
      <c r="B459" s="47"/>
      <c r="C459" s="47"/>
      <c r="D459" s="47"/>
      <c r="E459" s="47"/>
      <c r="F459" s="47"/>
      <c r="G459" s="48"/>
      <c r="H459" s="48"/>
      <c r="I459" s="48"/>
      <c r="J459" s="49" t="str">
        <f aca="false">IF($A459="","",Controls!$C$12 + SUMIFS('Capital Ledger'!$C$6:$C$405,'Capital Ledger'!$A$6:$A$405,"&lt;="&amp;$A459) + SUM($T$6:T458) - SUM($L$6:L458))</f>
        <v/>
      </c>
      <c r="K459" s="49" t="str">
        <f aca="false">IF($A459="","",MIN($J459,IF(OR($F459="Confirmed bottom",$F459="Major bottom"),Controls!$C$13,IF($F459="RADAR bottom",IF(Controls!$C$16="Yes",Controls!$C$14,0),IF($F459="Weekly boost",Controls!$C$15,0)))))</f>
        <v/>
      </c>
      <c r="L459" s="48"/>
      <c r="M459" s="49" t="str">
        <f aca="false">IF($A459="","",MAX(0,$G459)+MAX(0,$L459))</f>
        <v/>
      </c>
      <c r="N459" s="48"/>
      <c r="O459" s="50"/>
      <c r="P459" s="49" t="str">
        <f aca="false">IF($A459="","",$N459*Controls!$C$21)</f>
        <v/>
      </c>
      <c r="Q459" s="49" t="str">
        <f aca="false">IF($A459="","",$N459*Controls!$C$22)</f>
        <v/>
      </c>
      <c r="R459" s="49" t="str">
        <f aca="false">IF($A459="","",$N459*Controls!$C$23)</f>
        <v/>
      </c>
      <c r="S459" s="48"/>
      <c r="T459" s="48"/>
      <c r="U459" s="48"/>
      <c r="V459" s="49" t="str">
        <f aca="false">IF($A459="","",$J459-$L459+$T459)</f>
        <v/>
      </c>
      <c r="W459" s="51" t="str">
        <f aca="false">IF($A459="","",IF(ABS($G459-($H459+$I459))&lt;0.01,"OK","Check"))</f>
        <v/>
      </c>
      <c r="X459" s="52"/>
      <c r="Y459" s="11" t="str">
        <f aca="false">IF($A459="","",IF($L459&gt;$K459,1,0))</f>
        <v/>
      </c>
      <c r="Z459" s="11" t="str">
        <f aca="false">IF($A459="","",IF($N459&gt;0,IF(ABS($N459-($S459+$T459+$U459))&gt;0.01,1,0),0))</f>
        <v/>
      </c>
      <c r="AA459" s="11" t="str">
        <f aca="false">IF($A459="","",IF($W459&lt;&gt;"OK",1,0))</f>
        <v/>
      </c>
      <c r="AB459" s="11" t="str">
        <f aca="false">IF($A459="","",IF($V459&lt;0,1,0))</f>
        <v/>
      </c>
      <c r="AC459" s="43" t="str">
        <f aca="false">IF($A459="","",MAX(0,$AC458 + N($O459)))</f>
        <v/>
      </c>
      <c r="AD459" s="44" t="str">
        <f aca="false">IF($A459="","",MAX(0,$AD458 + IF(N($O459)&gt;0,$M459,0) - IF(N($O459)&lt;0,MIN($AD458 + IF(N($O459)&gt;0,$M459,0),(-N($O459))*IF(($AC458+MAX(N($O459),0))&gt;0,($AD458 + IF(N($O459)&gt;0,$M459,0))/($AC458+MAX(N($O459),0)),0)),0)))</f>
        <v/>
      </c>
      <c r="AE459" s="45" t="str">
        <f aca="false">IF($A459="","",IF($AC459&gt;0,$AD459/$AC459,""))</f>
        <v/>
      </c>
    </row>
    <row r="460" customFormat="false" ht="15" hidden="false" customHeight="true" outlineLevel="0" collapsed="false">
      <c r="A460" s="36"/>
      <c r="B460" s="37"/>
      <c r="C460" s="37"/>
      <c r="D460" s="37"/>
      <c r="E460" s="37"/>
      <c r="F460" s="37"/>
      <c r="G460" s="38"/>
      <c r="H460" s="38"/>
      <c r="I460" s="38"/>
      <c r="J460" s="39" t="str">
        <f aca="false">IF($A460="","",Controls!$C$12 + SUMIFS('Capital Ledger'!$C$6:$C$405,'Capital Ledger'!$A$6:$A$405,"&lt;="&amp;$A460) + SUM($T$6:T459) - SUM($L$6:L459))</f>
        <v/>
      </c>
      <c r="K460" s="39" t="str">
        <f aca="false">IF($A460="","",MIN($J460,IF(OR($F460="Confirmed bottom",$F460="Major bottom"),Controls!$C$13,IF($F460="RADAR bottom",IF(Controls!$C$16="Yes",Controls!$C$14,0),IF($F460="Weekly boost",Controls!$C$15,0)))))</f>
        <v/>
      </c>
      <c r="L460" s="38"/>
      <c r="M460" s="39" t="str">
        <f aca="false">IF($A460="","",MAX(0,$G460)+MAX(0,$L460))</f>
        <v/>
      </c>
      <c r="N460" s="38"/>
      <c r="O460" s="40"/>
      <c r="P460" s="39" t="str">
        <f aca="false">IF($A460="","",$N460*Controls!$C$21)</f>
        <v/>
      </c>
      <c r="Q460" s="39" t="str">
        <f aca="false">IF($A460="","",$N460*Controls!$C$22)</f>
        <v/>
      </c>
      <c r="R460" s="39" t="str">
        <f aca="false">IF($A460="","",$N460*Controls!$C$23)</f>
        <v/>
      </c>
      <c r="S460" s="38"/>
      <c r="T460" s="38"/>
      <c r="U460" s="38"/>
      <c r="V460" s="39" t="str">
        <f aca="false">IF($A460="","",$J460-$L460+$T460)</f>
        <v/>
      </c>
      <c r="W460" s="41" t="str">
        <f aca="false">IF($A460="","",IF(ABS($G460-($H460+$I460))&lt;0.01,"OK","Check"))</f>
        <v/>
      </c>
      <c r="X460" s="42"/>
      <c r="Y460" s="11" t="str">
        <f aca="false">IF($A460="","",IF($L460&gt;$K460,1,0))</f>
        <v/>
      </c>
      <c r="Z460" s="11" t="str">
        <f aca="false">IF($A460="","",IF($N460&gt;0,IF(ABS($N460-($S460+$T460+$U460))&gt;0.01,1,0),0))</f>
        <v/>
      </c>
      <c r="AA460" s="11" t="str">
        <f aca="false">IF($A460="","",IF($W460&lt;&gt;"OK",1,0))</f>
        <v/>
      </c>
      <c r="AB460" s="11" t="str">
        <f aca="false">IF($A460="","",IF($V460&lt;0,1,0))</f>
        <v/>
      </c>
      <c r="AC460" s="43" t="str">
        <f aca="false">IF($A460="","",MAX(0,$AC459 + N($O460)))</f>
        <v/>
      </c>
      <c r="AD460" s="44" t="str">
        <f aca="false">IF($A460="","",MAX(0,$AD459 + IF(N($O460)&gt;0,$M460,0) - IF(N($O460)&lt;0,MIN($AD459 + IF(N($O460)&gt;0,$M460,0),(-N($O460))*IF(($AC459+MAX(N($O460),0))&gt;0,($AD459 + IF(N($O460)&gt;0,$M460,0))/($AC459+MAX(N($O460),0)),0)),0)))</f>
        <v/>
      </c>
      <c r="AE460" s="45" t="str">
        <f aca="false">IF($A460="","",IF($AC460&gt;0,$AD460/$AC460,""))</f>
        <v/>
      </c>
    </row>
    <row r="461" customFormat="false" ht="15" hidden="false" customHeight="true" outlineLevel="0" collapsed="false">
      <c r="A461" s="46"/>
      <c r="B461" s="47"/>
      <c r="C461" s="47"/>
      <c r="D461" s="47"/>
      <c r="E461" s="47"/>
      <c r="F461" s="47"/>
      <c r="G461" s="48"/>
      <c r="H461" s="48"/>
      <c r="I461" s="48"/>
      <c r="J461" s="49" t="str">
        <f aca="false">IF($A461="","",Controls!$C$12 + SUMIFS('Capital Ledger'!$C$6:$C$405,'Capital Ledger'!$A$6:$A$405,"&lt;="&amp;$A461) + SUM($T$6:T460) - SUM($L$6:L460))</f>
        <v/>
      </c>
      <c r="K461" s="49" t="str">
        <f aca="false">IF($A461="","",MIN($J461,IF(OR($F461="Confirmed bottom",$F461="Major bottom"),Controls!$C$13,IF($F461="RADAR bottom",IF(Controls!$C$16="Yes",Controls!$C$14,0),IF($F461="Weekly boost",Controls!$C$15,0)))))</f>
        <v/>
      </c>
      <c r="L461" s="48"/>
      <c r="M461" s="49" t="str">
        <f aca="false">IF($A461="","",MAX(0,$G461)+MAX(0,$L461))</f>
        <v/>
      </c>
      <c r="N461" s="48"/>
      <c r="O461" s="50"/>
      <c r="P461" s="49" t="str">
        <f aca="false">IF($A461="","",$N461*Controls!$C$21)</f>
        <v/>
      </c>
      <c r="Q461" s="49" t="str">
        <f aca="false">IF($A461="","",$N461*Controls!$C$22)</f>
        <v/>
      </c>
      <c r="R461" s="49" t="str">
        <f aca="false">IF($A461="","",$N461*Controls!$C$23)</f>
        <v/>
      </c>
      <c r="S461" s="48"/>
      <c r="T461" s="48"/>
      <c r="U461" s="48"/>
      <c r="V461" s="49" t="str">
        <f aca="false">IF($A461="","",$J461-$L461+$T461)</f>
        <v/>
      </c>
      <c r="W461" s="51" t="str">
        <f aca="false">IF($A461="","",IF(ABS($G461-($H461+$I461))&lt;0.01,"OK","Check"))</f>
        <v/>
      </c>
      <c r="X461" s="52"/>
      <c r="Y461" s="11" t="str">
        <f aca="false">IF($A461="","",IF($L461&gt;$K461,1,0))</f>
        <v/>
      </c>
      <c r="Z461" s="11" t="str">
        <f aca="false">IF($A461="","",IF($N461&gt;0,IF(ABS($N461-($S461+$T461+$U461))&gt;0.01,1,0),0))</f>
        <v/>
      </c>
      <c r="AA461" s="11" t="str">
        <f aca="false">IF($A461="","",IF($W461&lt;&gt;"OK",1,0))</f>
        <v/>
      </c>
      <c r="AB461" s="11" t="str">
        <f aca="false">IF($A461="","",IF($V461&lt;0,1,0))</f>
        <v/>
      </c>
      <c r="AC461" s="43" t="str">
        <f aca="false">IF($A461="","",MAX(0,$AC460 + N($O461)))</f>
        <v/>
      </c>
      <c r="AD461" s="44" t="str">
        <f aca="false">IF($A461="","",MAX(0,$AD460 + IF(N($O461)&gt;0,$M461,0) - IF(N($O461)&lt;0,MIN($AD460 + IF(N($O461)&gt;0,$M461,0),(-N($O461))*IF(($AC460+MAX(N($O461),0))&gt;0,($AD460 + IF(N($O461)&gt;0,$M461,0))/($AC460+MAX(N($O461),0)),0)),0)))</f>
        <v/>
      </c>
      <c r="AE461" s="45" t="str">
        <f aca="false">IF($A461="","",IF($AC461&gt;0,$AD461/$AC461,""))</f>
        <v/>
      </c>
    </row>
    <row r="462" customFormat="false" ht="15" hidden="false" customHeight="true" outlineLevel="0" collapsed="false">
      <c r="A462" s="36"/>
      <c r="B462" s="37"/>
      <c r="C462" s="37"/>
      <c r="D462" s="37"/>
      <c r="E462" s="37"/>
      <c r="F462" s="37"/>
      <c r="G462" s="38"/>
      <c r="H462" s="38"/>
      <c r="I462" s="38"/>
      <c r="J462" s="39" t="str">
        <f aca="false">IF($A462="","",Controls!$C$12 + SUMIFS('Capital Ledger'!$C$6:$C$405,'Capital Ledger'!$A$6:$A$405,"&lt;="&amp;$A462) + SUM($T$6:T461) - SUM($L$6:L461))</f>
        <v/>
      </c>
      <c r="K462" s="39" t="str">
        <f aca="false">IF($A462="","",MIN($J462,IF(OR($F462="Confirmed bottom",$F462="Major bottom"),Controls!$C$13,IF($F462="RADAR bottom",IF(Controls!$C$16="Yes",Controls!$C$14,0),IF($F462="Weekly boost",Controls!$C$15,0)))))</f>
        <v/>
      </c>
      <c r="L462" s="38"/>
      <c r="M462" s="39" t="str">
        <f aca="false">IF($A462="","",MAX(0,$G462)+MAX(0,$L462))</f>
        <v/>
      </c>
      <c r="N462" s="38"/>
      <c r="O462" s="40"/>
      <c r="P462" s="39" t="str">
        <f aca="false">IF($A462="","",$N462*Controls!$C$21)</f>
        <v/>
      </c>
      <c r="Q462" s="39" t="str">
        <f aca="false">IF($A462="","",$N462*Controls!$C$22)</f>
        <v/>
      </c>
      <c r="R462" s="39" t="str">
        <f aca="false">IF($A462="","",$N462*Controls!$C$23)</f>
        <v/>
      </c>
      <c r="S462" s="38"/>
      <c r="T462" s="38"/>
      <c r="U462" s="38"/>
      <c r="V462" s="39" t="str">
        <f aca="false">IF($A462="","",$J462-$L462+$T462)</f>
        <v/>
      </c>
      <c r="W462" s="41" t="str">
        <f aca="false">IF($A462="","",IF(ABS($G462-($H462+$I462))&lt;0.01,"OK","Check"))</f>
        <v/>
      </c>
      <c r="X462" s="42"/>
      <c r="Y462" s="11" t="str">
        <f aca="false">IF($A462="","",IF($L462&gt;$K462,1,0))</f>
        <v/>
      </c>
      <c r="Z462" s="11" t="str">
        <f aca="false">IF($A462="","",IF($N462&gt;0,IF(ABS($N462-($S462+$T462+$U462))&gt;0.01,1,0),0))</f>
        <v/>
      </c>
      <c r="AA462" s="11" t="str">
        <f aca="false">IF($A462="","",IF($W462&lt;&gt;"OK",1,0))</f>
        <v/>
      </c>
      <c r="AB462" s="11" t="str">
        <f aca="false">IF($A462="","",IF($V462&lt;0,1,0))</f>
        <v/>
      </c>
      <c r="AC462" s="43" t="str">
        <f aca="false">IF($A462="","",MAX(0,$AC461 + N($O462)))</f>
        <v/>
      </c>
      <c r="AD462" s="44" t="str">
        <f aca="false">IF($A462="","",MAX(0,$AD461 + IF(N($O462)&gt;0,$M462,0) - IF(N($O462)&lt;0,MIN($AD461 + IF(N($O462)&gt;0,$M462,0),(-N($O462))*IF(($AC461+MAX(N($O462),0))&gt;0,($AD461 + IF(N($O462)&gt;0,$M462,0))/($AC461+MAX(N($O462),0)),0)),0)))</f>
        <v/>
      </c>
      <c r="AE462" s="45" t="str">
        <f aca="false">IF($A462="","",IF($AC462&gt;0,$AD462/$AC462,""))</f>
        <v/>
      </c>
    </row>
    <row r="463" customFormat="false" ht="15" hidden="false" customHeight="true" outlineLevel="0" collapsed="false">
      <c r="A463" s="46"/>
      <c r="B463" s="47"/>
      <c r="C463" s="47"/>
      <c r="D463" s="47"/>
      <c r="E463" s="47"/>
      <c r="F463" s="47"/>
      <c r="G463" s="48"/>
      <c r="H463" s="48"/>
      <c r="I463" s="48"/>
      <c r="J463" s="49" t="str">
        <f aca="false">IF($A463="","",Controls!$C$12 + SUMIFS('Capital Ledger'!$C$6:$C$405,'Capital Ledger'!$A$6:$A$405,"&lt;="&amp;$A463) + SUM($T$6:T462) - SUM($L$6:L462))</f>
        <v/>
      </c>
      <c r="K463" s="49" t="str">
        <f aca="false">IF($A463="","",MIN($J463,IF(OR($F463="Confirmed bottom",$F463="Major bottom"),Controls!$C$13,IF($F463="RADAR bottom",IF(Controls!$C$16="Yes",Controls!$C$14,0),IF($F463="Weekly boost",Controls!$C$15,0)))))</f>
        <v/>
      </c>
      <c r="L463" s="48"/>
      <c r="M463" s="49" t="str">
        <f aca="false">IF($A463="","",MAX(0,$G463)+MAX(0,$L463))</f>
        <v/>
      </c>
      <c r="N463" s="48"/>
      <c r="O463" s="50"/>
      <c r="P463" s="49" t="str">
        <f aca="false">IF($A463="","",$N463*Controls!$C$21)</f>
        <v/>
      </c>
      <c r="Q463" s="49" t="str">
        <f aca="false">IF($A463="","",$N463*Controls!$C$22)</f>
        <v/>
      </c>
      <c r="R463" s="49" t="str">
        <f aca="false">IF($A463="","",$N463*Controls!$C$23)</f>
        <v/>
      </c>
      <c r="S463" s="48"/>
      <c r="T463" s="48"/>
      <c r="U463" s="48"/>
      <c r="V463" s="49" t="str">
        <f aca="false">IF($A463="","",$J463-$L463+$T463)</f>
        <v/>
      </c>
      <c r="W463" s="51" t="str">
        <f aca="false">IF($A463="","",IF(ABS($G463-($H463+$I463))&lt;0.01,"OK","Check"))</f>
        <v/>
      </c>
      <c r="X463" s="52"/>
      <c r="Y463" s="11" t="str">
        <f aca="false">IF($A463="","",IF($L463&gt;$K463,1,0))</f>
        <v/>
      </c>
      <c r="Z463" s="11" t="str">
        <f aca="false">IF($A463="","",IF($N463&gt;0,IF(ABS($N463-($S463+$T463+$U463))&gt;0.01,1,0),0))</f>
        <v/>
      </c>
      <c r="AA463" s="11" t="str">
        <f aca="false">IF($A463="","",IF($W463&lt;&gt;"OK",1,0))</f>
        <v/>
      </c>
      <c r="AB463" s="11" t="str">
        <f aca="false">IF($A463="","",IF($V463&lt;0,1,0))</f>
        <v/>
      </c>
      <c r="AC463" s="43" t="str">
        <f aca="false">IF($A463="","",MAX(0,$AC462 + N($O463)))</f>
        <v/>
      </c>
      <c r="AD463" s="44" t="str">
        <f aca="false">IF($A463="","",MAX(0,$AD462 + IF(N($O463)&gt;0,$M463,0) - IF(N($O463)&lt;0,MIN($AD462 + IF(N($O463)&gt;0,$M463,0),(-N($O463))*IF(($AC462+MAX(N($O463),0))&gt;0,($AD462 + IF(N($O463)&gt;0,$M463,0))/($AC462+MAX(N($O463),0)),0)),0)))</f>
        <v/>
      </c>
      <c r="AE463" s="45" t="str">
        <f aca="false">IF($A463="","",IF($AC463&gt;0,$AD463/$AC463,""))</f>
        <v/>
      </c>
    </row>
    <row r="464" customFormat="false" ht="15" hidden="false" customHeight="true" outlineLevel="0" collapsed="false">
      <c r="A464" s="36"/>
      <c r="B464" s="37"/>
      <c r="C464" s="37"/>
      <c r="D464" s="37"/>
      <c r="E464" s="37"/>
      <c r="F464" s="37"/>
      <c r="G464" s="38"/>
      <c r="H464" s="38"/>
      <c r="I464" s="38"/>
      <c r="J464" s="39" t="str">
        <f aca="false">IF($A464="","",Controls!$C$12 + SUMIFS('Capital Ledger'!$C$6:$C$405,'Capital Ledger'!$A$6:$A$405,"&lt;="&amp;$A464) + SUM($T$6:T463) - SUM($L$6:L463))</f>
        <v/>
      </c>
      <c r="K464" s="39" t="str">
        <f aca="false">IF($A464="","",MIN($J464,IF(OR($F464="Confirmed bottom",$F464="Major bottom"),Controls!$C$13,IF($F464="RADAR bottom",IF(Controls!$C$16="Yes",Controls!$C$14,0),IF($F464="Weekly boost",Controls!$C$15,0)))))</f>
        <v/>
      </c>
      <c r="L464" s="38"/>
      <c r="M464" s="39" t="str">
        <f aca="false">IF($A464="","",MAX(0,$G464)+MAX(0,$L464))</f>
        <v/>
      </c>
      <c r="N464" s="38"/>
      <c r="O464" s="40"/>
      <c r="P464" s="39" t="str">
        <f aca="false">IF($A464="","",$N464*Controls!$C$21)</f>
        <v/>
      </c>
      <c r="Q464" s="39" t="str">
        <f aca="false">IF($A464="","",$N464*Controls!$C$22)</f>
        <v/>
      </c>
      <c r="R464" s="39" t="str">
        <f aca="false">IF($A464="","",$N464*Controls!$C$23)</f>
        <v/>
      </c>
      <c r="S464" s="38"/>
      <c r="T464" s="38"/>
      <c r="U464" s="38"/>
      <c r="V464" s="39" t="str">
        <f aca="false">IF($A464="","",$J464-$L464+$T464)</f>
        <v/>
      </c>
      <c r="W464" s="41" t="str">
        <f aca="false">IF($A464="","",IF(ABS($G464-($H464+$I464))&lt;0.01,"OK","Check"))</f>
        <v/>
      </c>
      <c r="X464" s="42"/>
      <c r="Y464" s="11" t="str">
        <f aca="false">IF($A464="","",IF($L464&gt;$K464,1,0))</f>
        <v/>
      </c>
      <c r="Z464" s="11" t="str">
        <f aca="false">IF($A464="","",IF($N464&gt;0,IF(ABS($N464-($S464+$T464+$U464))&gt;0.01,1,0),0))</f>
        <v/>
      </c>
      <c r="AA464" s="11" t="str">
        <f aca="false">IF($A464="","",IF($W464&lt;&gt;"OK",1,0))</f>
        <v/>
      </c>
      <c r="AB464" s="11" t="str">
        <f aca="false">IF($A464="","",IF($V464&lt;0,1,0))</f>
        <v/>
      </c>
      <c r="AC464" s="43" t="str">
        <f aca="false">IF($A464="","",MAX(0,$AC463 + N($O464)))</f>
        <v/>
      </c>
      <c r="AD464" s="44" t="str">
        <f aca="false">IF($A464="","",MAX(0,$AD463 + IF(N($O464)&gt;0,$M464,0) - IF(N($O464)&lt;0,MIN($AD463 + IF(N($O464)&gt;0,$M464,0),(-N($O464))*IF(($AC463+MAX(N($O464),0))&gt;0,($AD463 + IF(N($O464)&gt;0,$M464,0))/($AC463+MAX(N($O464),0)),0)),0)))</f>
        <v/>
      </c>
      <c r="AE464" s="45" t="str">
        <f aca="false">IF($A464="","",IF($AC464&gt;0,$AD464/$AC464,""))</f>
        <v/>
      </c>
    </row>
    <row r="465" customFormat="false" ht="15" hidden="false" customHeight="true" outlineLevel="0" collapsed="false">
      <c r="A465" s="46"/>
      <c r="B465" s="47"/>
      <c r="C465" s="47"/>
      <c r="D465" s="47"/>
      <c r="E465" s="47"/>
      <c r="F465" s="47"/>
      <c r="G465" s="48"/>
      <c r="H465" s="48"/>
      <c r="I465" s="48"/>
      <c r="J465" s="49" t="str">
        <f aca="false">IF($A465="","",Controls!$C$12 + SUMIFS('Capital Ledger'!$C$6:$C$405,'Capital Ledger'!$A$6:$A$405,"&lt;="&amp;$A465) + SUM($T$6:T464) - SUM($L$6:L464))</f>
        <v/>
      </c>
      <c r="K465" s="49" t="str">
        <f aca="false">IF($A465="","",MIN($J465,IF(OR($F465="Confirmed bottom",$F465="Major bottom"),Controls!$C$13,IF($F465="RADAR bottom",IF(Controls!$C$16="Yes",Controls!$C$14,0),IF($F465="Weekly boost",Controls!$C$15,0)))))</f>
        <v/>
      </c>
      <c r="L465" s="48"/>
      <c r="M465" s="49" t="str">
        <f aca="false">IF($A465="","",MAX(0,$G465)+MAX(0,$L465))</f>
        <v/>
      </c>
      <c r="N465" s="48"/>
      <c r="O465" s="50"/>
      <c r="P465" s="49" t="str">
        <f aca="false">IF($A465="","",$N465*Controls!$C$21)</f>
        <v/>
      </c>
      <c r="Q465" s="49" t="str">
        <f aca="false">IF($A465="","",$N465*Controls!$C$22)</f>
        <v/>
      </c>
      <c r="R465" s="49" t="str">
        <f aca="false">IF($A465="","",$N465*Controls!$C$23)</f>
        <v/>
      </c>
      <c r="S465" s="48"/>
      <c r="T465" s="48"/>
      <c r="U465" s="48"/>
      <c r="V465" s="49" t="str">
        <f aca="false">IF($A465="","",$J465-$L465+$T465)</f>
        <v/>
      </c>
      <c r="W465" s="51" t="str">
        <f aca="false">IF($A465="","",IF(ABS($G465-($H465+$I465))&lt;0.01,"OK","Check"))</f>
        <v/>
      </c>
      <c r="X465" s="52"/>
      <c r="Y465" s="11" t="str">
        <f aca="false">IF($A465="","",IF($L465&gt;$K465,1,0))</f>
        <v/>
      </c>
      <c r="Z465" s="11" t="str">
        <f aca="false">IF($A465="","",IF($N465&gt;0,IF(ABS($N465-($S465+$T465+$U465))&gt;0.01,1,0),0))</f>
        <v/>
      </c>
      <c r="AA465" s="11" t="str">
        <f aca="false">IF($A465="","",IF($W465&lt;&gt;"OK",1,0))</f>
        <v/>
      </c>
      <c r="AB465" s="11" t="str">
        <f aca="false">IF($A465="","",IF($V465&lt;0,1,0))</f>
        <v/>
      </c>
      <c r="AC465" s="43" t="str">
        <f aca="false">IF($A465="","",MAX(0,$AC464 + N($O465)))</f>
        <v/>
      </c>
      <c r="AD465" s="44" t="str">
        <f aca="false">IF($A465="","",MAX(0,$AD464 + IF(N($O465)&gt;0,$M465,0) - IF(N($O465)&lt;0,MIN($AD464 + IF(N($O465)&gt;0,$M465,0),(-N($O465))*IF(($AC464+MAX(N($O465),0))&gt;0,($AD464 + IF(N($O465)&gt;0,$M465,0))/($AC464+MAX(N($O465),0)),0)),0)))</f>
        <v/>
      </c>
      <c r="AE465" s="45" t="str">
        <f aca="false">IF($A465="","",IF($AC465&gt;0,$AD465/$AC465,""))</f>
        <v/>
      </c>
    </row>
    <row r="466" customFormat="false" ht="15" hidden="false" customHeight="true" outlineLevel="0" collapsed="false">
      <c r="A466" s="36"/>
      <c r="B466" s="37"/>
      <c r="C466" s="37"/>
      <c r="D466" s="37"/>
      <c r="E466" s="37"/>
      <c r="F466" s="37"/>
      <c r="G466" s="38"/>
      <c r="H466" s="38"/>
      <c r="I466" s="38"/>
      <c r="J466" s="39" t="str">
        <f aca="false">IF($A466="","",Controls!$C$12 + SUMIFS('Capital Ledger'!$C$6:$C$405,'Capital Ledger'!$A$6:$A$405,"&lt;="&amp;$A466) + SUM($T$6:T465) - SUM($L$6:L465))</f>
        <v/>
      </c>
      <c r="K466" s="39" t="str">
        <f aca="false">IF($A466="","",MIN($J466,IF(OR($F466="Confirmed bottom",$F466="Major bottom"),Controls!$C$13,IF($F466="RADAR bottom",IF(Controls!$C$16="Yes",Controls!$C$14,0),IF($F466="Weekly boost",Controls!$C$15,0)))))</f>
        <v/>
      </c>
      <c r="L466" s="38"/>
      <c r="M466" s="39" t="str">
        <f aca="false">IF($A466="","",MAX(0,$G466)+MAX(0,$L466))</f>
        <v/>
      </c>
      <c r="N466" s="38"/>
      <c r="O466" s="40"/>
      <c r="P466" s="39" t="str">
        <f aca="false">IF($A466="","",$N466*Controls!$C$21)</f>
        <v/>
      </c>
      <c r="Q466" s="39" t="str">
        <f aca="false">IF($A466="","",$N466*Controls!$C$22)</f>
        <v/>
      </c>
      <c r="R466" s="39" t="str">
        <f aca="false">IF($A466="","",$N466*Controls!$C$23)</f>
        <v/>
      </c>
      <c r="S466" s="38"/>
      <c r="T466" s="38"/>
      <c r="U466" s="38"/>
      <c r="V466" s="39" t="str">
        <f aca="false">IF($A466="","",$J466-$L466+$T466)</f>
        <v/>
      </c>
      <c r="W466" s="41" t="str">
        <f aca="false">IF($A466="","",IF(ABS($G466-($H466+$I466))&lt;0.01,"OK","Check"))</f>
        <v/>
      </c>
      <c r="X466" s="42"/>
      <c r="Y466" s="11" t="str">
        <f aca="false">IF($A466="","",IF($L466&gt;$K466,1,0))</f>
        <v/>
      </c>
      <c r="Z466" s="11" t="str">
        <f aca="false">IF($A466="","",IF($N466&gt;0,IF(ABS($N466-($S466+$T466+$U466))&gt;0.01,1,0),0))</f>
        <v/>
      </c>
      <c r="AA466" s="11" t="str">
        <f aca="false">IF($A466="","",IF($W466&lt;&gt;"OK",1,0))</f>
        <v/>
      </c>
      <c r="AB466" s="11" t="str">
        <f aca="false">IF($A466="","",IF($V466&lt;0,1,0))</f>
        <v/>
      </c>
      <c r="AC466" s="43" t="str">
        <f aca="false">IF($A466="","",MAX(0,$AC465 + N($O466)))</f>
        <v/>
      </c>
      <c r="AD466" s="44" t="str">
        <f aca="false">IF($A466="","",MAX(0,$AD465 + IF(N($O466)&gt;0,$M466,0) - IF(N($O466)&lt;0,MIN($AD465 + IF(N($O466)&gt;0,$M466,0),(-N($O466))*IF(($AC465+MAX(N($O466),0))&gt;0,($AD465 + IF(N($O466)&gt;0,$M466,0))/($AC465+MAX(N($O466),0)),0)),0)))</f>
        <v/>
      </c>
      <c r="AE466" s="45" t="str">
        <f aca="false">IF($A466="","",IF($AC466&gt;0,$AD466/$AC466,""))</f>
        <v/>
      </c>
    </row>
    <row r="467" customFormat="false" ht="15" hidden="false" customHeight="true" outlineLevel="0" collapsed="false">
      <c r="A467" s="46"/>
      <c r="B467" s="47"/>
      <c r="C467" s="47"/>
      <c r="D467" s="47"/>
      <c r="E467" s="47"/>
      <c r="F467" s="47"/>
      <c r="G467" s="48"/>
      <c r="H467" s="48"/>
      <c r="I467" s="48"/>
      <c r="J467" s="49" t="str">
        <f aca="false">IF($A467="","",Controls!$C$12 + SUMIFS('Capital Ledger'!$C$6:$C$405,'Capital Ledger'!$A$6:$A$405,"&lt;="&amp;$A467) + SUM($T$6:T466) - SUM($L$6:L466))</f>
        <v/>
      </c>
      <c r="K467" s="49" t="str">
        <f aca="false">IF($A467="","",MIN($J467,IF(OR($F467="Confirmed bottom",$F467="Major bottom"),Controls!$C$13,IF($F467="RADAR bottom",IF(Controls!$C$16="Yes",Controls!$C$14,0),IF($F467="Weekly boost",Controls!$C$15,0)))))</f>
        <v/>
      </c>
      <c r="L467" s="48"/>
      <c r="M467" s="49" t="str">
        <f aca="false">IF($A467="","",MAX(0,$G467)+MAX(0,$L467))</f>
        <v/>
      </c>
      <c r="N467" s="48"/>
      <c r="O467" s="50"/>
      <c r="P467" s="49" t="str">
        <f aca="false">IF($A467="","",$N467*Controls!$C$21)</f>
        <v/>
      </c>
      <c r="Q467" s="49" t="str">
        <f aca="false">IF($A467="","",$N467*Controls!$C$22)</f>
        <v/>
      </c>
      <c r="R467" s="49" t="str">
        <f aca="false">IF($A467="","",$N467*Controls!$C$23)</f>
        <v/>
      </c>
      <c r="S467" s="48"/>
      <c r="T467" s="48"/>
      <c r="U467" s="48"/>
      <c r="V467" s="49" t="str">
        <f aca="false">IF($A467="","",$J467-$L467+$T467)</f>
        <v/>
      </c>
      <c r="W467" s="51" t="str">
        <f aca="false">IF($A467="","",IF(ABS($G467-($H467+$I467))&lt;0.01,"OK","Check"))</f>
        <v/>
      </c>
      <c r="X467" s="52"/>
      <c r="Y467" s="11" t="str">
        <f aca="false">IF($A467="","",IF($L467&gt;$K467,1,0))</f>
        <v/>
      </c>
      <c r="Z467" s="11" t="str">
        <f aca="false">IF($A467="","",IF($N467&gt;0,IF(ABS($N467-($S467+$T467+$U467))&gt;0.01,1,0),0))</f>
        <v/>
      </c>
      <c r="AA467" s="11" t="str">
        <f aca="false">IF($A467="","",IF($W467&lt;&gt;"OK",1,0))</f>
        <v/>
      </c>
      <c r="AB467" s="11" t="str">
        <f aca="false">IF($A467="","",IF($V467&lt;0,1,0))</f>
        <v/>
      </c>
      <c r="AC467" s="43" t="str">
        <f aca="false">IF($A467="","",MAX(0,$AC466 + N($O467)))</f>
        <v/>
      </c>
      <c r="AD467" s="44" t="str">
        <f aca="false">IF($A467="","",MAX(0,$AD466 + IF(N($O467)&gt;0,$M467,0) - IF(N($O467)&lt;0,MIN($AD466 + IF(N($O467)&gt;0,$M467,0),(-N($O467))*IF(($AC466+MAX(N($O467),0))&gt;0,($AD466 + IF(N($O467)&gt;0,$M467,0))/($AC466+MAX(N($O467),0)),0)),0)))</f>
        <v/>
      </c>
      <c r="AE467" s="45" t="str">
        <f aca="false">IF($A467="","",IF($AC467&gt;0,$AD467/$AC467,""))</f>
        <v/>
      </c>
    </row>
    <row r="468" customFormat="false" ht="15" hidden="false" customHeight="true" outlineLevel="0" collapsed="false">
      <c r="A468" s="36"/>
      <c r="B468" s="37"/>
      <c r="C468" s="37"/>
      <c r="D468" s="37"/>
      <c r="E468" s="37"/>
      <c r="F468" s="37"/>
      <c r="G468" s="38"/>
      <c r="H468" s="38"/>
      <c r="I468" s="38"/>
      <c r="J468" s="39" t="str">
        <f aca="false">IF($A468="","",Controls!$C$12 + SUMIFS('Capital Ledger'!$C$6:$C$405,'Capital Ledger'!$A$6:$A$405,"&lt;="&amp;$A468) + SUM($T$6:T467) - SUM($L$6:L467))</f>
        <v/>
      </c>
      <c r="K468" s="39" t="str">
        <f aca="false">IF($A468="","",MIN($J468,IF(OR($F468="Confirmed bottom",$F468="Major bottom"),Controls!$C$13,IF($F468="RADAR bottom",IF(Controls!$C$16="Yes",Controls!$C$14,0),IF($F468="Weekly boost",Controls!$C$15,0)))))</f>
        <v/>
      </c>
      <c r="L468" s="38"/>
      <c r="M468" s="39" t="str">
        <f aca="false">IF($A468="","",MAX(0,$G468)+MAX(0,$L468))</f>
        <v/>
      </c>
      <c r="N468" s="38"/>
      <c r="O468" s="40"/>
      <c r="P468" s="39" t="str">
        <f aca="false">IF($A468="","",$N468*Controls!$C$21)</f>
        <v/>
      </c>
      <c r="Q468" s="39" t="str">
        <f aca="false">IF($A468="","",$N468*Controls!$C$22)</f>
        <v/>
      </c>
      <c r="R468" s="39" t="str">
        <f aca="false">IF($A468="","",$N468*Controls!$C$23)</f>
        <v/>
      </c>
      <c r="S468" s="38"/>
      <c r="T468" s="38"/>
      <c r="U468" s="38"/>
      <c r="V468" s="39" t="str">
        <f aca="false">IF($A468="","",$J468-$L468+$T468)</f>
        <v/>
      </c>
      <c r="W468" s="41" t="str">
        <f aca="false">IF($A468="","",IF(ABS($G468-($H468+$I468))&lt;0.01,"OK","Check"))</f>
        <v/>
      </c>
      <c r="X468" s="42"/>
      <c r="Y468" s="11" t="str">
        <f aca="false">IF($A468="","",IF($L468&gt;$K468,1,0))</f>
        <v/>
      </c>
      <c r="Z468" s="11" t="str">
        <f aca="false">IF($A468="","",IF($N468&gt;0,IF(ABS($N468-($S468+$T468+$U468))&gt;0.01,1,0),0))</f>
        <v/>
      </c>
      <c r="AA468" s="11" t="str">
        <f aca="false">IF($A468="","",IF($W468&lt;&gt;"OK",1,0))</f>
        <v/>
      </c>
      <c r="AB468" s="11" t="str">
        <f aca="false">IF($A468="","",IF($V468&lt;0,1,0))</f>
        <v/>
      </c>
      <c r="AC468" s="43" t="str">
        <f aca="false">IF($A468="","",MAX(0,$AC467 + N($O468)))</f>
        <v/>
      </c>
      <c r="AD468" s="44" t="str">
        <f aca="false">IF($A468="","",MAX(0,$AD467 + IF(N($O468)&gt;0,$M468,0) - IF(N($O468)&lt;0,MIN($AD467 + IF(N($O468)&gt;0,$M468,0),(-N($O468))*IF(($AC467+MAX(N($O468),0))&gt;0,($AD467 + IF(N($O468)&gt;0,$M468,0))/($AC467+MAX(N($O468),0)),0)),0)))</f>
        <v/>
      </c>
      <c r="AE468" s="45" t="str">
        <f aca="false">IF($A468="","",IF($AC468&gt;0,$AD468/$AC468,""))</f>
        <v/>
      </c>
    </row>
    <row r="469" customFormat="false" ht="15" hidden="false" customHeight="true" outlineLevel="0" collapsed="false">
      <c r="A469" s="46"/>
      <c r="B469" s="47"/>
      <c r="C469" s="47"/>
      <c r="D469" s="47"/>
      <c r="E469" s="47"/>
      <c r="F469" s="47"/>
      <c r="G469" s="48"/>
      <c r="H469" s="48"/>
      <c r="I469" s="48"/>
      <c r="J469" s="49" t="str">
        <f aca="false">IF($A469="","",Controls!$C$12 + SUMIFS('Capital Ledger'!$C$6:$C$405,'Capital Ledger'!$A$6:$A$405,"&lt;="&amp;$A469) + SUM($T$6:T468) - SUM($L$6:L468))</f>
        <v/>
      </c>
      <c r="K469" s="49" t="str">
        <f aca="false">IF($A469="","",MIN($J469,IF(OR($F469="Confirmed bottom",$F469="Major bottom"),Controls!$C$13,IF($F469="RADAR bottom",IF(Controls!$C$16="Yes",Controls!$C$14,0),IF($F469="Weekly boost",Controls!$C$15,0)))))</f>
        <v/>
      </c>
      <c r="L469" s="48"/>
      <c r="M469" s="49" t="str">
        <f aca="false">IF($A469="","",MAX(0,$G469)+MAX(0,$L469))</f>
        <v/>
      </c>
      <c r="N469" s="48"/>
      <c r="O469" s="50"/>
      <c r="P469" s="49" t="str">
        <f aca="false">IF($A469="","",$N469*Controls!$C$21)</f>
        <v/>
      </c>
      <c r="Q469" s="49" t="str">
        <f aca="false">IF($A469="","",$N469*Controls!$C$22)</f>
        <v/>
      </c>
      <c r="R469" s="49" t="str">
        <f aca="false">IF($A469="","",$N469*Controls!$C$23)</f>
        <v/>
      </c>
      <c r="S469" s="48"/>
      <c r="T469" s="48"/>
      <c r="U469" s="48"/>
      <c r="V469" s="49" t="str">
        <f aca="false">IF($A469="","",$J469-$L469+$T469)</f>
        <v/>
      </c>
      <c r="W469" s="51" t="str">
        <f aca="false">IF($A469="","",IF(ABS($G469-($H469+$I469))&lt;0.01,"OK","Check"))</f>
        <v/>
      </c>
      <c r="X469" s="52"/>
      <c r="Y469" s="11" t="str">
        <f aca="false">IF($A469="","",IF($L469&gt;$K469,1,0))</f>
        <v/>
      </c>
      <c r="Z469" s="11" t="str">
        <f aca="false">IF($A469="","",IF($N469&gt;0,IF(ABS($N469-($S469+$T469+$U469))&gt;0.01,1,0),0))</f>
        <v/>
      </c>
      <c r="AA469" s="11" t="str">
        <f aca="false">IF($A469="","",IF($W469&lt;&gt;"OK",1,0))</f>
        <v/>
      </c>
      <c r="AB469" s="11" t="str">
        <f aca="false">IF($A469="","",IF($V469&lt;0,1,0))</f>
        <v/>
      </c>
      <c r="AC469" s="43" t="str">
        <f aca="false">IF($A469="","",MAX(0,$AC468 + N($O469)))</f>
        <v/>
      </c>
      <c r="AD469" s="44" t="str">
        <f aca="false">IF($A469="","",MAX(0,$AD468 + IF(N($O469)&gt;0,$M469,0) - IF(N($O469)&lt;0,MIN($AD468 + IF(N($O469)&gt;0,$M469,0),(-N($O469))*IF(($AC468+MAX(N($O469),0))&gt;0,($AD468 + IF(N($O469)&gt;0,$M469,0))/($AC468+MAX(N($O469),0)),0)),0)))</f>
        <v/>
      </c>
      <c r="AE469" s="45" t="str">
        <f aca="false">IF($A469="","",IF($AC469&gt;0,$AD469/$AC469,""))</f>
        <v/>
      </c>
    </row>
    <row r="470" customFormat="false" ht="15" hidden="false" customHeight="true" outlineLevel="0" collapsed="false">
      <c r="A470" s="36"/>
      <c r="B470" s="37"/>
      <c r="C470" s="37"/>
      <c r="D470" s="37"/>
      <c r="E470" s="37"/>
      <c r="F470" s="37"/>
      <c r="G470" s="38"/>
      <c r="H470" s="38"/>
      <c r="I470" s="38"/>
      <c r="J470" s="39" t="str">
        <f aca="false">IF($A470="","",Controls!$C$12 + SUMIFS('Capital Ledger'!$C$6:$C$405,'Capital Ledger'!$A$6:$A$405,"&lt;="&amp;$A470) + SUM($T$6:T469) - SUM($L$6:L469))</f>
        <v/>
      </c>
      <c r="K470" s="39" t="str">
        <f aca="false">IF($A470="","",MIN($J470,IF(OR($F470="Confirmed bottom",$F470="Major bottom"),Controls!$C$13,IF($F470="RADAR bottom",IF(Controls!$C$16="Yes",Controls!$C$14,0),IF($F470="Weekly boost",Controls!$C$15,0)))))</f>
        <v/>
      </c>
      <c r="L470" s="38"/>
      <c r="M470" s="39" t="str">
        <f aca="false">IF($A470="","",MAX(0,$G470)+MAX(0,$L470))</f>
        <v/>
      </c>
      <c r="N470" s="38"/>
      <c r="O470" s="40"/>
      <c r="P470" s="39" t="str">
        <f aca="false">IF($A470="","",$N470*Controls!$C$21)</f>
        <v/>
      </c>
      <c r="Q470" s="39" t="str">
        <f aca="false">IF($A470="","",$N470*Controls!$C$22)</f>
        <v/>
      </c>
      <c r="R470" s="39" t="str">
        <f aca="false">IF($A470="","",$N470*Controls!$C$23)</f>
        <v/>
      </c>
      <c r="S470" s="38"/>
      <c r="T470" s="38"/>
      <c r="U470" s="38"/>
      <c r="V470" s="39" t="str">
        <f aca="false">IF($A470="","",$J470-$L470+$T470)</f>
        <v/>
      </c>
      <c r="W470" s="41" t="str">
        <f aca="false">IF($A470="","",IF(ABS($G470-($H470+$I470))&lt;0.01,"OK","Check"))</f>
        <v/>
      </c>
      <c r="X470" s="42"/>
      <c r="Y470" s="11" t="str">
        <f aca="false">IF($A470="","",IF($L470&gt;$K470,1,0))</f>
        <v/>
      </c>
      <c r="Z470" s="11" t="str">
        <f aca="false">IF($A470="","",IF($N470&gt;0,IF(ABS($N470-($S470+$T470+$U470))&gt;0.01,1,0),0))</f>
        <v/>
      </c>
      <c r="AA470" s="11" t="str">
        <f aca="false">IF($A470="","",IF($W470&lt;&gt;"OK",1,0))</f>
        <v/>
      </c>
      <c r="AB470" s="11" t="str">
        <f aca="false">IF($A470="","",IF($V470&lt;0,1,0))</f>
        <v/>
      </c>
      <c r="AC470" s="43" t="str">
        <f aca="false">IF($A470="","",MAX(0,$AC469 + N($O470)))</f>
        <v/>
      </c>
      <c r="AD470" s="44" t="str">
        <f aca="false">IF($A470="","",MAX(0,$AD469 + IF(N($O470)&gt;0,$M470,0) - IF(N($O470)&lt;0,MIN($AD469 + IF(N($O470)&gt;0,$M470,0),(-N($O470))*IF(($AC469+MAX(N($O470),0))&gt;0,($AD469 + IF(N($O470)&gt;0,$M470,0))/($AC469+MAX(N($O470),0)),0)),0)))</f>
        <v/>
      </c>
      <c r="AE470" s="45" t="str">
        <f aca="false">IF($A470="","",IF($AC470&gt;0,$AD470/$AC470,""))</f>
        <v/>
      </c>
    </row>
    <row r="471" customFormat="false" ht="15" hidden="false" customHeight="true" outlineLevel="0" collapsed="false">
      <c r="A471" s="46"/>
      <c r="B471" s="47"/>
      <c r="C471" s="47"/>
      <c r="D471" s="47"/>
      <c r="E471" s="47"/>
      <c r="F471" s="47"/>
      <c r="G471" s="48"/>
      <c r="H471" s="48"/>
      <c r="I471" s="48"/>
      <c r="J471" s="49" t="str">
        <f aca="false">IF($A471="","",Controls!$C$12 + SUMIFS('Capital Ledger'!$C$6:$C$405,'Capital Ledger'!$A$6:$A$405,"&lt;="&amp;$A471) + SUM($T$6:T470) - SUM($L$6:L470))</f>
        <v/>
      </c>
      <c r="K471" s="49" t="str">
        <f aca="false">IF($A471="","",MIN($J471,IF(OR($F471="Confirmed bottom",$F471="Major bottom"),Controls!$C$13,IF($F471="RADAR bottom",IF(Controls!$C$16="Yes",Controls!$C$14,0),IF($F471="Weekly boost",Controls!$C$15,0)))))</f>
        <v/>
      </c>
      <c r="L471" s="48"/>
      <c r="M471" s="49" t="str">
        <f aca="false">IF($A471="","",MAX(0,$G471)+MAX(0,$L471))</f>
        <v/>
      </c>
      <c r="N471" s="48"/>
      <c r="O471" s="50"/>
      <c r="P471" s="49" t="str">
        <f aca="false">IF($A471="","",$N471*Controls!$C$21)</f>
        <v/>
      </c>
      <c r="Q471" s="49" t="str">
        <f aca="false">IF($A471="","",$N471*Controls!$C$22)</f>
        <v/>
      </c>
      <c r="R471" s="49" t="str">
        <f aca="false">IF($A471="","",$N471*Controls!$C$23)</f>
        <v/>
      </c>
      <c r="S471" s="48"/>
      <c r="T471" s="48"/>
      <c r="U471" s="48"/>
      <c r="V471" s="49" t="str">
        <f aca="false">IF($A471="","",$J471-$L471+$T471)</f>
        <v/>
      </c>
      <c r="W471" s="51" t="str">
        <f aca="false">IF($A471="","",IF(ABS($G471-($H471+$I471))&lt;0.01,"OK","Check"))</f>
        <v/>
      </c>
      <c r="X471" s="52"/>
      <c r="Y471" s="11" t="str">
        <f aca="false">IF($A471="","",IF($L471&gt;$K471,1,0))</f>
        <v/>
      </c>
      <c r="Z471" s="11" t="str">
        <f aca="false">IF($A471="","",IF($N471&gt;0,IF(ABS($N471-($S471+$T471+$U471))&gt;0.01,1,0),0))</f>
        <v/>
      </c>
      <c r="AA471" s="11" t="str">
        <f aca="false">IF($A471="","",IF($W471&lt;&gt;"OK",1,0))</f>
        <v/>
      </c>
      <c r="AB471" s="11" t="str">
        <f aca="false">IF($A471="","",IF($V471&lt;0,1,0))</f>
        <v/>
      </c>
      <c r="AC471" s="43" t="str">
        <f aca="false">IF($A471="","",MAX(0,$AC470 + N($O471)))</f>
        <v/>
      </c>
      <c r="AD471" s="44" t="str">
        <f aca="false">IF($A471="","",MAX(0,$AD470 + IF(N($O471)&gt;0,$M471,0) - IF(N($O471)&lt;0,MIN($AD470 + IF(N($O471)&gt;0,$M471,0),(-N($O471))*IF(($AC470+MAX(N($O471),0))&gt;0,($AD470 + IF(N($O471)&gt;0,$M471,0))/($AC470+MAX(N($O471),0)),0)),0)))</f>
        <v/>
      </c>
      <c r="AE471" s="45" t="str">
        <f aca="false">IF($A471="","",IF($AC471&gt;0,$AD471/$AC471,""))</f>
        <v/>
      </c>
    </row>
    <row r="472" customFormat="false" ht="15" hidden="false" customHeight="true" outlineLevel="0" collapsed="false">
      <c r="A472" s="36"/>
      <c r="B472" s="37"/>
      <c r="C472" s="37"/>
      <c r="D472" s="37"/>
      <c r="E472" s="37"/>
      <c r="F472" s="37"/>
      <c r="G472" s="38"/>
      <c r="H472" s="38"/>
      <c r="I472" s="38"/>
      <c r="J472" s="39" t="str">
        <f aca="false">IF($A472="","",Controls!$C$12 + SUMIFS('Capital Ledger'!$C$6:$C$405,'Capital Ledger'!$A$6:$A$405,"&lt;="&amp;$A472) + SUM($T$6:T471) - SUM($L$6:L471))</f>
        <v/>
      </c>
      <c r="K472" s="39" t="str">
        <f aca="false">IF($A472="","",MIN($J472,IF(OR($F472="Confirmed bottom",$F472="Major bottom"),Controls!$C$13,IF($F472="RADAR bottom",IF(Controls!$C$16="Yes",Controls!$C$14,0),IF($F472="Weekly boost",Controls!$C$15,0)))))</f>
        <v/>
      </c>
      <c r="L472" s="38"/>
      <c r="M472" s="39" t="str">
        <f aca="false">IF($A472="","",MAX(0,$G472)+MAX(0,$L472))</f>
        <v/>
      </c>
      <c r="N472" s="38"/>
      <c r="O472" s="40"/>
      <c r="P472" s="39" t="str">
        <f aca="false">IF($A472="","",$N472*Controls!$C$21)</f>
        <v/>
      </c>
      <c r="Q472" s="39" t="str">
        <f aca="false">IF($A472="","",$N472*Controls!$C$22)</f>
        <v/>
      </c>
      <c r="R472" s="39" t="str">
        <f aca="false">IF($A472="","",$N472*Controls!$C$23)</f>
        <v/>
      </c>
      <c r="S472" s="38"/>
      <c r="T472" s="38"/>
      <c r="U472" s="38"/>
      <c r="V472" s="39" t="str">
        <f aca="false">IF($A472="","",$J472-$L472+$T472)</f>
        <v/>
      </c>
      <c r="W472" s="41" t="str">
        <f aca="false">IF($A472="","",IF(ABS($G472-($H472+$I472))&lt;0.01,"OK","Check"))</f>
        <v/>
      </c>
      <c r="X472" s="42"/>
      <c r="Y472" s="11" t="str">
        <f aca="false">IF($A472="","",IF($L472&gt;$K472,1,0))</f>
        <v/>
      </c>
      <c r="Z472" s="11" t="str">
        <f aca="false">IF($A472="","",IF($N472&gt;0,IF(ABS($N472-($S472+$T472+$U472))&gt;0.01,1,0),0))</f>
        <v/>
      </c>
      <c r="AA472" s="11" t="str">
        <f aca="false">IF($A472="","",IF($W472&lt;&gt;"OK",1,0))</f>
        <v/>
      </c>
      <c r="AB472" s="11" t="str">
        <f aca="false">IF($A472="","",IF($V472&lt;0,1,0))</f>
        <v/>
      </c>
      <c r="AC472" s="43" t="str">
        <f aca="false">IF($A472="","",MAX(0,$AC471 + N($O472)))</f>
        <v/>
      </c>
      <c r="AD472" s="44" t="str">
        <f aca="false">IF($A472="","",MAX(0,$AD471 + IF(N($O472)&gt;0,$M472,0) - IF(N($O472)&lt;0,MIN($AD471 + IF(N($O472)&gt;0,$M472,0),(-N($O472))*IF(($AC471+MAX(N($O472),0))&gt;0,($AD471 + IF(N($O472)&gt;0,$M472,0))/($AC471+MAX(N($O472),0)),0)),0)))</f>
        <v/>
      </c>
      <c r="AE472" s="45" t="str">
        <f aca="false">IF($A472="","",IF($AC472&gt;0,$AD472/$AC472,""))</f>
        <v/>
      </c>
    </row>
    <row r="473" customFormat="false" ht="15" hidden="false" customHeight="true" outlineLevel="0" collapsed="false">
      <c r="A473" s="46"/>
      <c r="B473" s="47"/>
      <c r="C473" s="47"/>
      <c r="D473" s="47"/>
      <c r="E473" s="47"/>
      <c r="F473" s="47"/>
      <c r="G473" s="48"/>
      <c r="H473" s="48"/>
      <c r="I473" s="48"/>
      <c r="J473" s="49" t="str">
        <f aca="false">IF($A473="","",Controls!$C$12 + SUMIFS('Capital Ledger'!$C$6:$C$405,'Capital Ledger'!$A$6:$A$405,"&lt;="&amp;$A473) + SUM($T$6:T472) - SUM($L$6:L472))</f>
        <v/>
      </c>
      <c r="K473" s="49" t="str">
        <f aca="false">IF($A473="","",MIN($J473,IF(OR($F473="Confirmed bottom",$F473="Major bottom"),Controls!$C$13,IF($F473="RADAR bottom",IF(Controls!$C$16="Yes",Controls!$C$14,0),IF($F473="Weekly boost",Controls!$C$15,0)))))</f>
        <v/>
      </c>
      <c r="L473" s="48"/>
      <c r="M473" s="49" t="str">
        <f aca="false">IF($A473="","",MAX(0,$G473)+MAX(0,$L473))</f>
        <v/>
      </c>
      <c r="N473" s="48"/>
      <c r="O473" s="50"/>
      <c r="P473" s="49" t="str">
        <f aca="false">IF($A473="","",$N473*Controls!$C$21)</f>
        <v/>
      </c>
      <c r="Q473" s="49" t="str">
        <f aca="false">IF($A473="","",$N473*Controls!$C$22)</f>
        <v/>
      </c>
      <c r="R473" s="49" t="str">
        <f aca="false">IF($A473="","",$N473*Controls!$C$23)</f>
        <v/>
      </c>
      <c r="S473" s="48"/>
      <c r="T473" s="48"/>
      <c r="U473" s="48"/>
      <c r="V473" s="49" t="str">
        <f aca="false">IF($A473="","",$J473-$L473+$T473)</f>
        <v/>
      </c>
      <c r="W473" s="51" t="str">
        <f aca="false">IF($A473="","",IF(ABS($G473-($H473+$I473))&lt;0.01,"OK","Check"))</f>
        <v/>
      </c>
      <c r="X473" s="52"/>
      <c r="Y473" s="11" t="str">
        <f aca="false">IF($A473="","",IF($L473&gt;$K473,1,0))</f>
        <v/>
      </c>
      <c r="Z473" s="11" t="str">
        <f aca="false">IF($A473="","",IF($N473&gt;0,IF(ABS($N473-($S473+$T473+$U473))&gt;0.01,1,0),0))</f>
        <v/>
      </c>
      <c r="AA473" s="11" t="str">
        <f aca="false">IF($A473="","",IF($W473&lt;&gt;"OK",1,0))</f>
        <v/>
      </c>
      <c r="AB473" s="11" t="str">
        <f aca="false">IF($A473="","",IF($V473&lt;0,1,0))</f>
        <v/>
      </c>
      <c r="AC473" s="43" t="str">
        <f aca="false">IF($A473="","",MAX(0,$AC472 + N($O473)))</f>
        <v/>
      </c>
      <c r="AD473" s="44" t="str">
        <f aca="false">IF($A473="","",MAX(0,$AD472 + IF(N($O473)&gt;0,$M473,0) - IF(N($O473)&lt;0,MIN($AD472 + IF(N($O473)&gt;0,$M473,0),(-N($O473))*IF(($AC472+MAX(N($O473),0))&gt;0,($AD472 + IF(N($O473)&gt;0,$M473,0))/($AC472+MAX(N($O473),0)),0)),0)))</f>
        <v/>
      </c>
      <c r="AE473" s="45" t="str">
        <f aca="false">IF($A473="","",IF($AC473&gt;0,$AD473/$AC473,""))</f>
        <v/>
      </c>
    </row>
    <row r="474" customFormat="false" ht="15" hidden="false" customHeight="true" outlineLevel="0" collapsed="false">
      <c r="A474" s="36"/>
      <c r="B474" s="37"/>
      <c r="C474" s="37"/>
      <c r="D474" s="37"/>
      <c r="E474" s="37"/>
      <c r="F474" s="37"/>
      <c r="G474" s="38"/>
      <c r="H474" s="38"/>
      <c r="I474" s="38"/>
      <c r="J474" s="39" t="str">
        <f aca="false">IF($A474="","",Controls!$C$12 + SUMIFS('Capital Ledger'!$C$6:$C$405,'Capital Ledger'!$A$6:$A$405,"&lt;="&amp;$A474) + SUM($T$6:T473) - SUM($L$6:L473))</f>
        <v/>
      </c>
      <c r="K474" s="39" t="str">
        <f aca="false">IF($A474="","",MIN($J474,IF(OR($F474="Confirmed bottom",$F474="Major bottom"),Controls!$C$13,IF($F474="RADAR bottom",IF(Controls!$C$16="Yes",Controls!$C$14,0),IF($F474="Weekly boost",Controls!$C$15,0)))))</f>
        <v/>
      </c>
      <c r="L474" s="38"/>
      <c r="M474" s="39" t="str">
        <f aca="false">IF($A474="","",MAX(0,$G474)+MAX(0,$L474))</f>
        <v/>
      </c>
      <c r="N474" s="38"/>
      <c r="O474" s="40"/>
      <c r="P474" s="39" t="str">
        <f aca="false">IF($A474="","",$N474*Controls!$C$21)</f>
        <v/>
      </c>
      <c r="Q474" s="39" t="str">
        <f aca="false">IF($A474="","",$N474*Controls!$C$22)</f>
        <v/>
      </c>
      <c r="R474" s="39" t="str">
        <f aca="false">IF($A474="","",$N474*Controls!$C$23)</f>
        <v/>
      </c>
      <c r="S474" s="38"/>
      <c r="T474" s="38"/>
      <c r="U474" s="38"/>
      <c r="V474" s="39" t="str">
        <f aca="false">IF($A474="","",$J474-$L474+$T474)</f>
        <v/>
      </c>
      <c r="W474" s="41" t="str">
        <f aca="false">IF($A474="","",IF(ABS($G474-($H474+$I474))&lt;0.01,"OK","Check"))</f>
        <v/>
      </c>
      <c r="X474" s="42"/>
      <c r="Y474" s="11" t="str">
        <f aca="false">IF($A474="","",IF($L474&gt;$K474,1,0))</f>
        <v/>
      </c>
      <c r="Z474" s="11" t="str">
        <f aca="false">IF($A474="","",IF($N474&gt;0,IF(ABS($N474-($S474+$T474+$U474))&gt;0.01,1,0),0))</f>
        <v/>
      </c>
      <c r="AA474" s="11" t="str">
        <f aca="false">IF($A474="","",IF($W474&lt;&gt;"OK",1,0))</f>
        <v/>
      </c>
      <c r="AB474" s="11" t="str">
        <f aca="false">IF($A474="","",IF($V474&lt;0,1,0))</f>
        <v/>
      </c>
      <c r="AC474" s="43" t="str">
        <f aca="false">IF($A474="","",MAX(0,$AC473 + N($O474)))</f>
        <v/>
      </c>
      <c r="AD474" s="44" t="str">
        <f aca="false">IF($A474="","",MAX(0,$AD473 + IF(N($O474)&gt;0,$M474,0) - IF(N($O474)&lt;0,MIN($AD473 + IF(N($O474)&gt;0,$M474,0),(-N($O474))*IF(($AC473+MAX(N($O474),0))&gt;0,($AD473 + IF(N($O474)&gt;0,$M474,0))/($AC473+MAX(N($O474),0)),0)),0)))</f>
        <v/>
      </c>
      <c r="AE474" s="45" t="str">
        <f aca="false">IF($A474="","",IF($AC474&gt;0,$AD474/$AC474,""))</f>
        <v/>
      </c>
    </row>
    <row r="475" customFormat="false" ht="15" hidden="false" customHeight="true" outlineLevel="0" collapsed="false">
      <c r="A475" s="46"/>
      <c r="B475" s="47"/>
      <c r="C475" s="47"/>
      <c r="D475" s="47"/>
      <c r="E475" s="47"/>
      <c r="F475" s="47"/>
      <c r="G475" s="48"/>
      <c r="H475" s="48"/>
      <c r="I475" s="48"/>
      <c r="J475" s="49" t="str">
        <f aca="false">IF($A475="","",Controls!$C$12 + SUMIFS('Capital Ledger'!$C$6:$C$405,'Capital Ledger'!$A$6:$A$405,"&lt;="&amp;$A475) + SUM($T$6:T474) - SUM($L$6:L474))</f>
        <v/>
      </c>
      <c r="K475" s="49" t="str">
        <f aca="false">IF($A475="","",MIN($J475,IF(OR($F475="Confirmed bottom",$F475="Major bottom"),Controls!$C$13,IF($F475="RADAR bottom",IF(Controls!$C$16="Yes",Controls!$C$14,0),IF($F475="Weekly boost",Controls!$C$15,0)))))</f>
        <v/>
      </c>
      <c r="L475" s="48"/>
      <c r="M475" s="49" t="str">
        <f aca="false">IF($A475="","",MAX(0,$G475)+MAX(0,$L475))</f>
        <v/>
      </c>
      <c r="N475" s="48"/>
      <c r="O475" s="50"/>
      <c r="P475" s="49" t="str">
        <f aca="false">IF($A475="","",$N475*Controls!$C$21)</f>
        <v/>
      </c>
      <c r="Q475" s="49" t="str">
        <f aca="false">IF($A475="","",$N475*Controls!$C$22)</f>
        <v/>
      </c>
      <c r="R475" s="49" t="str">
        <f aca="false">IF($A475="","",$N475*Controls!$C$23)</f>
        <v/>
      </c>
      <c r="S475" s="48"/>
      <c r="T475" s="48"/>
      <c r="U475" s="48"/>
      <c r="V475" s="49" t="str">
        <f aca="false">IF($A475="","",$J475-$L475+$T475)</f>
        <v/>
      </c>
      <c r="W475" s="51" t="str">
        <f aca="false">IF($A475="","",IF(ABS($G475-($H475+$I475))&lt;0.01,"OK","Check"))</f>
        <v/>
      </c>
      <c r="X475" s="52"/>
      <c r="Y475" s="11" t="str">
        <f aca="false">IF($A475="","",IF($L475&gt;$K475,1,0))</f>
        <v/>
      </c>
      <c r="Z475" s="11" t="str">
        <f aca="false">IF($A475="","",IF($N475&gt;0,IF(ABS($N475-($S475+$T475+$U475))&gt;0.01,1,0),0))</f>
        <v/>
      </c>
      <c r="AA475" s="11" t="str">
        <f aca="false">IF($A475="","",IF($W475&lt;&gt;"OK",1,0))</f>
        <v/>
      </c>
      <c r="AB475" s="11" t="str">
        <f aca="false">IF($A475="","",IF($V475&lt;0,1,0))</f>
        <v/>
      </c>
      <c r="AC475" s="43" t="str">
        <f aca="false">IF($A475="","",MAX(0,$AC474 + N($O475)))</f>
        <v/>
      </c>
      <c r="AD475" s="44" t="str">
        <f aca="false">IF($A475="","",MAX(0,$AD474 + IF(N($O475)&gt;0,$M475,0) - IF(N($O475)&lt;0,MIN($AD474 + IF(N($O475)&gt;0,$M475,0),(-N($O475))*IF(($AC474+MAX(N($O475),0))&gt;0,($AD474 + IF(N($O475)&gt;0,$M475,0))/($AC474+MAX(N($O475),0)),0)),0)))</f>
        <v/>
      </c>
      <c r="AE475" s="45" t="str">
        <f aca="false">IF($A475="","",IF($AC475&gt;0,$AD475/$AC475,""))</f>
        <v/>
      </c>
    </row>
    <row r="476" customFormat="false" ht="15" hidden="false" customHeight="true" outlineLevel="0" collapsed="false">
      <c r="A476" s="36"/>
      <c r="B476" s="37"/>
      <c r="C476" s="37"/>
      <c r="D476" s="37"/>
      <c r="E476" s="37"/>
      <c r="F476" s="37"/>
      <c r="G476" s="38"/>
      <c r="H476" s="38"/>
      <c r="I476" s="38"/>
      <c r="J476" s="39" t="str">
        <f aca="false">IF($A476="","",Controls!$C$12 + SUMIFS('Capital Ledger'!$C$6:$C$405,'Capital Ledger'!$A$6:$A$405,"&lt;="&amp;$A476) + SUM($T$6:T475) - SUM($L$6:L475))</f>
        <v/>
      </c>
      <c r="K476" s="39" t="str">
        <f aca="false">IF($A476="","",MIN($J476,IF(OR($F476="Confirmed bottom",$F476="Major bottom"),Controls!$C$13,IF($F476="RADAR bottom",IF(Controls!$C$16="Yes",Controls!$C$14,0),IF($F476="Weekly boost",Controls!$C$15,0)))))</f>
        <v/>
      </c>
      <c r="L476" s="38"/>
      <c r="M476" s="39" t="str">
        <f aca="false">IF($A476="","",MAX(0,$G476)+MAX(0,$L476))</f>
        <v/>
      </c>
      <c r="N476" s="38"/>
      <c r="O476" s="40"/>
      <c r="P476" s="39" t="str">
        <f aca="false">IF($A476="","",$N476*Controls!$C$21)</f>
        <v/>
      </c>
      <c r="Q476" s="39" t="str">
        <f aca="false">IF($A476="","",$N476*Controls!$C$22)</f>
        <v/>
      </c>
      <c r="R476" s="39" t="str">
        <f aca="false">IF($A476="","",$N476*Controls!$C$23)</f>
        <v/>
      </c>
      <c r="S476" s="38"/>
      <c r="T476" s="38"/>
      <c r="U476" s="38"/>
      <c r="V476" s="39" t="str">
        <f aca="false">IF($A476="","",$J476-$L476+$T476)</f>
        <v/>
      </c>
      <c r="W476" s="41" t="str">
        <f aca="false">IF($A476="","",IF(ABS($G476-($H476+$I476))&lt;0.01,"OK","Check"))</f>
        <v/>
      </c>
      <c r="X476" s="42"/>
      <c r="Y476" s="11" t="str">
        <f aca="false">IF($A476="","",IF($L476&gt;$K476,1,0))</f>
        <v/>
      </c>
      <c r="Z476" s="11" t="str">
        <f aca="false">IF($A476="","",IF($N476&gt;0,IF(ABS($N476-($S476+$T476+$U476))&gt;0.01,1,0),0))</f>
        <v/>
      </c>
      <c r="AA476" s="11" t="str">
        <f aca="false">IF($A476="","",IF($W476&lt;&gt;"OK",1,0))</f>
        <v/>
      </c>
      <c r="AB476" s="11" t="str">
        <f aca="false">IF($A476="","",IF($V476&lt;0,1,0))</f>
        <v/>
      </c>
      <c r="AC476" s="43" t="str">
        <f aca="false">IF($A476="","",MAX(0,$AC475 + N($O476)))</f>
        <v/>
      </c>
      <c r="AD476" s="44" t="str">
        <f aca="false">IF($A476="","",MAX(0,$AD475 + IF(N($O476)&gt;0,$M476,0) - IF(N($O476)&lt;0,MIN($AD475 + IF(N($O476)&gt;0,$M476,0),(-N($O476))*IF(($AC475+MAX(N($O476),0))&gt;0,($AD475 + IF(N($O476)&gt;0,$M476,0))/($AC475+MAX(N($O476),0)),0)),0)))</f>
        <v/>
      </c>
      <c r="AE476" s="45" t="str">
        <f aca="false">IF($A476="","",IF($AC476&gt;0,$AD476/$AC476,""))</f>
        <v/>
      </c>
    </row>
    <row r="477" customFormat="false" ht="15" hidden="false" customHeight="true" outlineLevel="0" collapsed="false">
      <c r="A477" s="46"/>
      <c r="B477" s="47"/>
      <c r="C477" s="47"/>
      <c r="D477" s="47"/>
      <c r="E477" s="47"/>
      <c r="F477" s="47"/>
      <c r="G477" s="48"/>
      <c r="H477" s="48"/>
      <c r="I477" s="48"/>
      <c r="J477" s="49" t="str">
        <f aca="false">IF($A477="","",Controls!$C$12 + SUMIFS('Capital Ledger'!$C$6:$C$405,'Capital Ledger'!$A$6:$A$405,"&lt;="&amp;$A477) + SUM($T$6:T476) - SUM($L$6:L476))</f>
        <v/>
      </c>
      <c r="K477" s="49" t="str">
        <f aca="false">IF($A477="","",MIN($J477,IF(OR($F477="Confirmed bottom",$F477="Major bottom"),Controls!$C$13,IF($F477="RADAR bottom",IF(Controls!$C$16="Yes",Controls!$C$14,0),IF($F477="Weekly boost",Controls!$C$15,0)))))</f>
        <v/>
      </c>
      <c r="L477" s="48"/>
      <c r="M477" s="49" t="str">
        <f aca="false">IF($A477="","",MAX(0,$G477)+MAX(0,$L477))</f>
        <v/>
      </c>
      <c r="N477" s="48"/>
      <c r="O477" s="50"/>
      <c r="P477" s="49" t="str">
        <f aca="false">IF($A477="","",$N477*Controls!$C$21)</f>
        <v/>
      </c>
      <c r="Q477" s="49" t="str">
        <f aca="false">IF($A477="","",$N477*Controls!$C$22)</f>
        <v/>
      </c>
      <c r="R477" s="49" t="str">
        <f aca="false">IF($A477="","",$N477*Controls!$C$23)</f>
        <v/>
      </c>
      <c r="S477" s="48"/>
      <c r="T477" s="48"/>
      <c r="U477" s="48"/>
      <c r="V477" s="49" t="str">
        <f aca="false">IF($A477="","",$J477-$L477+$T477)</f>
        <v/>
      </c>
      <c r="W477" s="51" t="str">
        <f aca="false">IF($A477="","",IF(ABS($G477-($H477+$I477))&lt;0.01,"OK","Check"))</f>
        <v/>
      </c>
      <c r="X477" s="52"/>
      <c r="Y477" s="11" t="str">
        <f aca="false">IF($A477="","",IF($L477&gt;$K477,1,0))</f>
        <v/>
      </c>
      <c r="Z477" s="11" t="str">
        <f aca="false">IF($A477="","",IF($N477&gt;0,IF(ABS($N477-($S477+$T477+$U477))&gt;0.01,1,0),0))</f>
        <v/>
      </c>
      <c r="AA477" s="11" t="str">
        <f aca="false">IF($A477="","",IF($W477&lt;&gt;"OK",1,0))</f>
        <v/>
      </c>
      <c r="AB477" s="11" t="str">
        <f aca="false">IF($A477="","",IF($V477&lt;0,1,0))</f>
        <v/>
      </c>
      <c r="AC477" s="43" t="str">
        <f aca="false">IF($A477="","",MAX(0,$AC476 + N($O477)))</f>
        <v/>
      </c>
      <c r="AD477" s="44" t="str">
        <f aca="false">IF($A477="","",MAX(0,$AD476 + IF(N($O477)&gt;0,$M477,0) - IF(N($O477)&lt;0,MIN($AD476 + IF(N($O477)&gt;0,$M477,0),(-N($O477))*IF(($AC476+MAX(N($O477),0))&gt;0,($AD476 + IF(N($O477)&gt;0,$M477,0))/($AC476+MAX(N($O477),0)),0)),0)))</f>
        <v/>
      </c>
      <c r="AE477" s="45" t="str">
        <f aca="false">IF($A477="","",IF($AC477&gt;0,$AD477/$AC477,""))</f>
        <v/>
      </c>
    </row>
    <row r="478" customFormat="false" ht="15" hidden="false" customHeight="true" outlineLevel="0" collapsed="false">
      <c r="A478" s="36"/>
      <c r="B478" s="37"/>
      <c r="C478" s="37"/>
      <c r="D478" s="37"/>
      <c r="E478" s="37"/>
      <c r="F478" s="37"/>
      <c r="G478" s="38"/>
      <c r="H478" s="38"/>
      <c r="I478" s="38"/>
      <c r="J478" s="39" t="str">
        <f aca="false">IF($A478="","",Controls!$C$12 + SUMIFS('Capital Ledger'!$C$6:$C$405,'Capital Ledger'!$A$6:$A$405,"&lt;="&amp;$A478) + SUM($T$6:T477) - SUM($L$6:L477))</f>
        <v/>
      </c>
      <c r="K478" s="39" t="str">
        <f aca="false">IF($A478="","",MIN($J478,IF(OR($F478="Confirmed bottom",$F478="Major bottom"),Controls!$C$13,IF($F478="RADAR bottom",IF(Controls!$C$16="Yes",Controls!$C$14,0),IF($F478="Weekly boost",Controls!$C$15,0)))))</f>
        <v/>
      </c>
      <c r="L478" s="38"/>
      <c r="M478" s="39" t="str">
        <f aca="false">IF($A478="","",MAX(0,$G478)+MAX(0,$L478))</f>
        <v/>
      </c>
      <c r="N478" s="38"/>
      <c r="O478" s="40"/>
      <c r="P478" s="39" t="str">
        <f aca="false">IF($A478="","",$N478*Controls!$C$21)</f>
        <v/>
      </c>
      <c r="Q478" s="39" t="str">
        <f aca="false">IF($A478="","",$N478*Controls!$C$22)</f>
        <v/>
      </c>
      <c r="R478" s="39" t="str">
        <f aca="false">IF($A478="","",$N478*Controls!$C$23)</f>
        <v/>
      </c>
      <c r="S478" s="38"/>
      <c r="T478" s="38"/>
      <c r="U478" s="38"/>
      <c r="V478" s="39" t="str">
        <f aca="false">IF($A478="","",$J478-$L478+$T478)</f>
        <v/>
      </c>
      <c r="W478" s="41" t="str">
        <f aca="false">IF($A478="","",IF(ABS($G478-($H478+$I478))&lt;0.01,"OK","Check"))</f>
        <v/>
      </c>
      <c r="X478" s="42"/>
      <c r="Y478" s="11" t="str">
        <f aca="false">IF($A478="","",IF($L478&gt;$K478,1,0))</f>
        <v/>
      </c>
      <c r="Z478" s="11" t="str">
        <f aca="false">IF($A478="","",IF($N478&gt;0,IF(ABS($N478-($S478+$T478+$U478))&gt;0.01,1,0),0))</f>
        <v/>
      </c>
      <c r="AA478" s="11" t="str">
        <f aca="false">IF($A478="","",IF($W478&lt;&gt;"OK",1,0))</f>
        <v/>
      </c>
      <c r="AB478" s="11" t="str">
        <f aca="false">IF($A478="","",IF($V478&lt;0,1,0))</f>
        <v/>
      </c>
      <c r="AC478" s="43" t="str">
        <f aca="false">IF($A478="","",MAX(0,$AC477 + N($O478)))</f>
        <v/>
      </c>
      <c r="AD478" s="44" t="str">
        <f aca="false">IF($A478="","",MAX(0,$AD477 + IF(N($O478)&gt;0,$M478,0) - IF(N($O478)&lt;0,MIN($AD477 + IF(N($O478)&gt;0,$M478,0),(-N($O478))*IF(($AC477+MAX(N($O478),0))&gt;0,($AD477 + IF(N($O478)&gt;0,$M478,0))/($AC477+MAX(N($O478),0)),0)),0)))</f>
        <v/>
      </c>
      <c r="AE478" s="45" t="str">
        <f aca="false">IF($A478="","",IF($AC478&gt;0,$AD478/$AC478,""))</f>
        <v/>
      </c>
    </row>
    <row r="479" customFormat="false" ht="15" hidden="false" customHeight="true" outlineLevel="0" collapsed="false">
      <c r="A479" s="46"/>
      <c r="B479" s="47"/>
      <c r="C479" s="47"/>
      <c r="D479" s="47"/>
      <c r="E479" s="47"/>
      <c r="F479" s="47"/>
      <c r="G479" s="48"/>
      <c r="H479" s="48"/>
      <c r="I479" s="48"/>
      <c r="J479" s="49" t="str">
        <f aca="false">IF($A479="","",Controls!$C$12 + SUMIFS('Capital Ledger'!$C$6:$C$405,'Capital Ledger'!$A$6:$A$405,"&lt;="&amp;$A479) + SUM($T$6:T478) - SUM($L$6:L478))</f>
        <v/>
      </c>
      <c r="K479" s="49" t="str">
        <f aca="false">IF($A479="","",MIN($J479,IF(OR($F479="Confirmed bottom",$F479="Major bottom"),Controls!$C$13,IF($F479="RADAR bottom",IF(Controls!$C$16="Yes",Controls!$C$14,0),IF($F479="Weekly boost",Controls!$C$15,0)))))</f>
        <v/>
      </c>
      <c r="L479" s="48"/>
      <c r="M479" s="49" t="str">
        <f aca="false">IF($A479="","",MAX(0,$G479)+MAX(0,$L479))</f>
        <v/>
      </c>
      <c r="N479" s="48"/>
      <c r="O479" s="50"/>
      <c r="P479" s="49" t="str">
        <f aca="false">IF($A479="","",$N479*Controls!$C$21)</f>
        <v/>
      </c>
      <c r="Q479" s="49" t="str">
        <f aca="false">IF($A479="","",$N479*Controls!$C$22)</f>
        <v/>
      </c>
      <c r="R479" s="49" t="str">
        <f aca="false">IF($A479="","",$N479*Controls!$C$23)</f>
        <v/>
      </c>
      <c r="S479" s="48"/>
      <c r="T479" s="48"/>
      <c r="U479" s="48"/>
      <c r="V479" s="49" t="str">
        <f aca="false">IF($A479="","",$J479-$L479+$T479)</f>
        <v/>
      </c>
      <c r="W479" s="51" t="str">
        <f aca="false">IF($A479="","",IF(ABS($G479-($H479+$I479))&lt;0.01,"OK","Check"))</f>
        <v/>
      </c>
      <c r="X479" s="52"/>
      <c r="Y479" s="11" t="str">
        <f aca="false">IF($A479="","",IF($L479&gt;$K479,1,0))</f>
        <v/>
      </c>
      <c r="Z479" s="11" t="str">
        <f aca="false">IF($A479="","",IF($N479&gt;0,IF(ABS($N479-($S479+$T479+$U479))&gt;0.01,1,0),0))</f>
        <v/>
      </c>
      <c r="AA479" s="11" t="str">
        <f aca="false">IF($A479="","",IF($W479&lt;&gt;"OK",1,0))</f>
        <v/>
      </c>
      <c r="AB479" s="11" t="str">
        <f aca="false">IF($A479="","",IF($V479&lt;0,1,0))</f>
        <v/>
      </c>
      <c r="AC479" s="43" t="str">
        <f aca="false">IF($A479="","",MAX(0,$AC478 + N($O479)))</f>
        <v/>
      </c>
      <c r="AD479" s="44" t="str">
        <f aca="false">IF($A479="","",MAX(0,$AD478 + IF(N($O479)&gt;0,$M479,0) - IF(N($O479)&lt;0,MIN($AD478 + IF(N($O479)&gt;0,$M479,0),(-N($O479))*IF(($AC478+MAX(N($O479),0))&gt;0,($AD478 + IF(N($O479)&gt;0,$M479,0))/($AC478+MAX(N($O479),0)),0)),0)))</f>
        <v/>
      </c>
      <c r="AE479" s="45" t="str">
        <f aca="false">IF($A479="","",IF($AC479&gt;0,$AD479/$AC479,""))</f>
        <v/>
      </c>
    </row>
    <row r="480" customFormat="false" ht="15" hidden="false" customHeight="true" outlineLevel="0" collapsed="false">
      <c r="A480" s="36"/>
      <c r="B480" s="37"/>
      <c r="C480" s="37"/>
      <c r="D480" s="37"/>
      <c r="E480" s="37"/>
      <c r="F480" s="37"/>
      <c r="G480" s="38"/>
      <c r="H480" s="38"/>
      <c r="I480" s="38"/>
      <c r="J480" s="39" t="str">
        <f aca="false">IF($A480="","",Controls!$C$12 + SUMIFS('Capital Ledger'!$C$6:$C$405,'Capital Ledger'!$A$6:$A$405,"&lt;="&amp;$A480) + SUM($T$6:T479) - SUM($L$6:L479))</f>
        <v/>
      </c>
      <c r="K480" s="39" t="str">
        <f aca="false">IF($A480="","",MIN($J480,IF(OR($F480="Confirmed bottom",$F480="Major bottom"),Controls!$C$13,IF($F480="RADAR bottom",IF(Controls!$C$16="Yes",Controls!$C$14,0),IF($F480="Weekly boost",Controls!$C$15,0)))))</f>
        <v/>
      </c>
      <c r="L480" s="38"/>
      <c r="M480" s="39" t="str">
        <f aca="false">IF($A480="","",MAX(0,$G480)+MAX(0,$L480))</f>
        <v/>
      </c>
      <c r="N480" s="38"/>
      <c r="O480" s="40"/>
      <c r="P480" s="39" t="str">
        <f aca="false">IF($A480="","",$N480*Controls!$C$21)</f>
        <v/>
      </c>
      <c r="Q480" s="39" t="str">
        <f aca="false">IF($A480="","",$N480*Controls!$C$22)</f>
        <v/>
      </c>
      <c r="R480" s="39" t="str">
        <f aca="false">IF($A480="","",$N480*Controls!$C$23)</f>
        <v/>
      </c>
      <c r="S480" s="38"/>
      <c r="T480" s="38"/>
      <c r="U480" s="38"/>
      <c r="V480" s="39" t="str">
        <f aca="false">IF($A480="","",$J480-$L480+$T480)</f>
        <v/>
      </c>
      <c r="W480" s="41" t="str">
        <f aca="false">IF($A480="","",IF(ABS($G480-($H480+$I480))&lt;0.01,"OK","Check"))</f>
        <v/>
      </c>
      <c r="X480" s="42"/>
      <c r="Y480" s="11" t="str">
        <f aca="false">IF($A480="","",IF($L480&gt;$K480,1,0))</f>
        <v/>
      </c>
      <c r="Z480" s="11" t="str">
        <f aca="false">IF($A480="","",IF($N480&gt;0,IF(ABS($N480-($S480+$T480+$U480))&gt;0.01,1,0),0))</f>
        <v/>
      </c>
      <c r="AA480" s="11" t="str">
        <f aca="false">IF($A480="","",IF($W480&lt;&gt;"OK",1,0))</f>
        <v/>
      </c>
      <c r="AB480" s="11" t="str">
        <f aca="false">IF($A480="","",IF($V480&lt;0,1,0))</f>
        <v/>
      </c>
      <c r="AC480" s="43" t="str">
        <f aca="false">IF($A480="","",MAX(0,$AC479 + N($O480)))</f>
        <v/>
      </c>
      <c r="AD480" s="44" t="str">
        <f aca="false">IF($A480="","",MAX(0,$AD479 + IF(N($O480)&gt;0,$M480,0) - IF(N($O480)&lt;0,MIN($AD479 + IF(N($O480)&gt;0,$M480,0),(-N($O480))*IF(($AC479+MAX(N($O480),0))&gt;0,($AD479 + IF(N($O480)&gt;0,$M480,0))/($AC479+MAX(N($O480),0)),0)),0)))</f>
        <v/>
      </c>
      <c r="AE480" s="45" t="str">
        <f aca="false">IF($A480="","",IF($AC480&gt;0,$AD480/$AC480,""))</f>
        <v/>
      </c>
    </row>
    <row r="481" customFormat="false" ht="15" hidden="false" customHeight="true" outlineLevel="0" collapsed="false">
      <c r="A481" s="46"/>
      <c r="B481" s="47"/>
      <c r="C481" s="47"/>
      <c r="D481" s="47"/>
      <c r="E481" s="47"/>
      <c r="F481" s="47"/>
      <c r="G481" s="48"/>
      <c r="H481" s="48"/>
      <c r="I481" s="48"/>
      <c r="J481" s="49" t="str">
        <f aca="false">IF($A481="","",Controls!$C$12 + SUMIFS('Capital Ledger'!$C$6:$C$405,'Capital Ledger'!$A$6:$A$405,"&lt;="&amp;$A481) + SUM($T$6:T480) - SUM($L$6:L480))</f>
        <v/>
      </c>
      <c r="K481" s="49" t="str">
        <f aca="false">IF($A481="","",MIN($J481,IF(OR($F481="Confirmed bottom",$F481="Major bottom"),Controls!$C$13,IF($F481="RADAR bottom",IF(Controls!$C$16="Yes",Controls!$C$14,0),IF($F481="Weekly boost",Controls!$C$15,0)))))</f>
        <v/>
      </c>
      <c r="L481" s="48"/>
      <c r="M481" s="49" t="str">
        <f aca="false">IF($A481="","",MAX(0,$G481)+MAX(0,$L481))</f>
        <v/>
      </c>
      <c r="N481" s="48"/>
      <c r="O481" s="50"/>
      <c r="P481" s="49" t="str">
        <f aca="false">IF($A481="","",$N481*Controls!$C$21)</f>
        <v/>
      </c>
      <c r="Q481" s="49" t="str">
        <f aca="false">IF($A481="","",$N481*Controls!$C$22)</f>
        <v/>
      </c>
      <c r="R481" s="49" t="str">
        <f aca="false">IF($A481="","",$N481*Controls!$C$23)</f>
        <v/>
      </c>
      <c r="S481" s="48"/>
      <c r="T481" s="48"/>
      <c r="U481" s="48"/>
      <c r="V481" s="49" t="str">
        <f aca="false">IF($A481="","",$J481-$L481+$T481)</f>
        <v/>
      </c>
      <c r="W481" s="51" t="str">
        <f aca="false">IF($A481="","",IF(ABS($G481-($H481+$I481))&lt;0.01,"OK","Check"))</f>
        <v/>
      </c>
      <c r="X481" s="52"/>
      <c r="Y481" s="11" t="str">
        <f aca="false">IF($A481="","",IF($L481&gt;$K481,1,0))</f>
        <v/>
      </c>
      <c r="Z481" s="11" t="str">
        <f aca="false">IF($A481="","",IF($N481&gt;0,IF(ABS($N481-($S481+$T481+$U481))&gt;0.01,1,0),0))</f>
        <v/>
      </c>
      <c r="AA481" s="11" t="str">
        <f aca="false">IF($A481="","",IF($W481&lt;&gt;"OK",1,0))</f>
        <v/>
      </c>
      <c r="AB481" s="11" t="str">
        <f aca="false">IF($A481="","",IF($V481&lt;0,1,0))</f>
        <v/>
      </c>
      <c r="AC481" s="43" t="str">
        <f aca="false">IF($A481="","",MAX(0,$AC480 + N($O481)))</f>
        <v/>
      </c>
      <c r="AD481" s="44" t="str">
        <f aca="false">IF($A481="","",MAX(0,$AD480 + IF(N($O481)&gt;0,$M481,0) - IF(N($O481)&lt;0,MIN($AD480 + IF(N($O481)&gt;0,$M481,0),(-N($O481))*IF(($AC480+MAX(N($O481),0))&gt;0,($AD480 + IF(N($O481)&gt;0,$M481,0))/($AC480+MAX(N($O481),0)),0)),0)))</f>
        <v/>
      </c>
      <c r="AE481" s="45" t="str">
        <f aca="false">IF($A481="","",IF($AC481&gt;0,$AD481/$AC481,""))</f>
        <v/>
      </c>
    </row>
    <row r="482" customFormat="false" ht="15" hidden="false" customHeight="true" outlineLevel="0" collapsed="false">
      <c r="A482" s="36"/>
      <c r="B482" s="37"/>
      <c r="C482" s="37"/>
      <c r="D482" s="37"/>
      <c r="E482" s="37"/>
      <c r="F482" s="37"/>
      <c r="G482" s="38"/>
      <c r="H482" s="38"/>
      <c r="I482" s="38"/>
      <c r="J482" s="39" t="str">
        <f aca="false">IF($A482="","",Controls!$C$12 + SUMIFS('Capital Ledger'!$C$6:$C$405,'Capital Ledger'!$A$6:$A$405,"&lt;="&amp;$A482) + SUM($T$6:T481) - SUM($L$6:L481))</f>
        <v/>
      </c>
      <c r="K482" s="39" t="str">
        <f aca="false">IF($A482="","",MIN($J482,IF(OR($F482="Confirmed bottom",$F482="Major bottom"),Controls!$C$13,IF($F482="RADAR bottom",IF(Controls!$C$16="Yes",Controls!$C$14,0),IF($F482="Weekly boost",Controls!$C$15,0)))))</f>
        <v/>
      </c>
      <c r="L482" s="38"/>
      <c r="M482" s="39" t="str">
        <f aca="false">IF($A482="","",MAX(0,$G482)+MAX(0,$L482))</f>
        <v/>
      </c>
      <c r="N482" s="38"/>
      <c r="O482" s="40"/>
      <c r="P482" s="39" t="str">
        <f aca="false">IF($A482="","",$N482*Controls!$C$21)</f>
        <v/>
      </c>
      <c r="Q482" s="39" t="str">
        <f aca="false">IF($A482="","",$N482*Controls!$C$22)</f>
        <v/>
      </c>
      <c r="R482" s="39" t="str">
        <f aca="false">IF($A482="","",$N482*Controls!$C$23)</f>
        <v/>
      </c>
      <c r="S482" s="38"/>
      <c r="T482" s="38"/>
      <c r="U482" s="38"/>
      <c r="V482" s="39" t="str">
        <f aca="false">IF($A482="","",$J482-$L482+$T482)</f>
        <v/>
      </c>
      <c r="W482" s="41" t="str">
        <f aca="false">IF($A482="","",IF(ABS($G482-($H482+$I482))&lt;0.01,"OK","Check"))</f>
        <v/>
      </c>
      <c r="X482" s="42"/>
      <c r="Y482" s="11" t="str">
        <f aca="false">IF($A482="","",IF($L482&gt;$K482,1,0))</f>
        <v/>
      </c>
      <c r="Z482" s="11" t="str">
        <f aca="false">IF($A482="","",IF($N482&gt;0,IF(ABS($N482-($S482+$T482+$U482))&gt;0.01,1,0),0))</f>
        <v/>
      </c>
      <c r="AA482" s="11" t="str">
        <f aca="false">IF($A482="","",IF($W482&lt;&gt;"OK",1,0))</f>
        <v/>
      </c>
      <c r="AB482" s="11" t="str">
        <f aca="false">IF($A482="","",IF($V482&lt;0,1,0))</f>
        <v/>
      </c>
      <c r="AC482" s="43" t="str">
        <f aca="false">IF($A482="","",MAX(0,$AC481 + N($O482)))</f>
        <v/>
      </c>
      <c r="AD482" s="44" t="str">
        <f aca="false">IF($A482="","",MAX(0,$AD481 + IF(N($O482)&gt;0,$M482,0) - IF(N($O482)&lt;0,MIN($AD481 + IF(N($O482)&gt;0,$M482,0),(-N($O482))*IF(($AC481+MAX(N($O482),0))&gt;0,($AD481 + IF(N($O482)&gt;0,$M482,0))/($AC481+MAX(N($O482),0)),0)),0)))</f>
        <v/>
      </c>
      <c r="AE482" s="45" t="str">
        <f aca="false">IF($A482="","",IF($AC482&gt;0,$AD482/$AC482,""))</f>
        <v/>
      </c>
    </row>
    <row r="483" customFormat="false" ht="15" hidden="false" customHeight="true" outlineLevel="0" collapsed="false">
      <c r="A483" s="46"/>
      <c r="B483" s="47"/>
      <c r="C483" s="47"/>
      <c r="D483" s="47"/>
      <c r="E483" s="47"/>
      <c r="F483" s="47"/>
      <c r="G483" s="48"/>
      <c r="H483" s="48"/>
      <c r="I483" s="48"/>
      <c r="J483" s="49" t="str">
        <f aca="false">IF($A483="","",Controls!$C$12 + SUMIFS('Capital Ledger'!$C$6:$C$405,'Capital Ledger'!$A$6:$A$405,"&lt;="&amp;$A483) + SUM($T$6:T482) - SUM($L$6:L482))</f>
        <v/>
      </c>
      <c r="K483" s="49" t="str">
        <f aca="false">IF($A483="","",MIN($J483,IF(OR($F483="Confirmed bottom",$F483="Major bottom"),Controls!$C$13,IF($F483="RADAR bottom",IF(Controls!$C$16="Yes",Controls!$C$14,0),IF($F483="Weekly boost",Controls!$C$15,0)))))</f>
        <v/>
      </c>
      <c r="L483" s="48"/>
      <c r="M483" s="49" t="str">
        <f aca="false">IF($A483="","",MAX(0,$G483)+MAX(0,$L483))</f>
        <v/>
      </c>
      <c r="N483" s="48"/>
      <c r="O483" s="50"/>
      <c r="P483" s="49" t="str">
        <f aca="false">IF($A483="","",$N483*Controls!$C$21)</f>
        <v/>
      </c>
      <c r="Q483" s="49" t="str">
        <f aca="false">IF($A483="","",$N483*Controls!$C$22)</f>
        <v/>
      </c>
      <c r="R483" s="49" t="str">
        <f aca="false">IF($A483="","",$N483*Controls!$C$23)</f>
        <v/>
      </c>
      <c r="S483" s="48"/>
      <c r="T483" s="48"/>
      <c r="U483" s="48"/>
      <c r="V483" s="49" t="str">
        <f aca="false">IF($A483="","",$J483-$L483+$T483)</f>
        <v/>
      </c>
      <c r="W483" s="51" t="str">
        <f aca="false">IF($A483="","",IF(ABS($G483-($H483+$I483))&lt;0.01,"OK","Check"))</f>
        <v/>
      </c>
      <c r="X483" s="52"/>
      <c r="Y483" s="11" t="str">
        <f aca="false">IF($A483="","",IF($L483&gt;$K483,1,0))</f>
        <v/>
      </c>
      <c r="Z483" s="11" t="str">
        <f aca="false">IF($A483="","",IF($N483&gt;0,IF(ABS($N483-($S483+$T483+$U483))&gt;0.01,1,0),0))</f>
        <v/>
      </c>
      <c r="AA483" s="11" t="str">
        <f aca="false">IF($A483="","",IF($W483&lt;&gt;"OK",1,0))</f>
        <v/>
      </c>
      <c r="AB483" s="11" t="str">
        <f aca="false">IF($A483="","",IF($V483&lt;0,1,0))</f>
        <v/>
      </c>
      <c r="AC483" s="43" t="str">
        <f aca="false">IF($A483="","",MAX(0,$AC482 + N($O483)))</f>
        <v/>
      </c>
      <c r="AD483" s="44" t="str">
        <f aca="false">IF($A483="","",MAX(0,$AD482 + IF(N($O483)&gt;0,$M483,0) - IF(N($O483)&lt;0,MIN($AD482 + IF(N($O483)&gt;0,$M483,0),(-N($O483))*IF(($AC482+MAX(N($O483),0))&gt;0,($AD482 + IF(N($O483)&gt;0,$M483,0))/($AC482+MAX(N($O483),0)),0)),0)))</f>
        <v/>
      </c>
      <c r="AE483" s="45" t="str">
        <f aca="false">IF($A483="","",IF($AC483&gt;0,$AD483/$AC483,""))</f>
        <v/>
      </c>
    </row>
    <row r="484" customFormat="false" ht="15" hidden="false" customHeight="true" outlineLevel="0" collapsed="false">
      <c r="A484" s="36"/>
      <c r="B484" s="37"/>
      <c r="C484" s="37"/>
      <c r="D484" s="37"/>
      <c r="E484" s="37"/>
      <c r="F484" s="37"/>
      <c r="G484" s="38"/>
      <c r="H484" s="38"/>
      <c r="I484" s="38"/>
      <c r="J484" s="39" t="str">
        <f aca="false">IF($A484="","",Controls!$C$12 + SUMIFS('Capital Ledger'!$C$6:$C$405,'Capital Ledger'!$A$6:$A$405,"&lt;="&amp;$A484) + SUM($T$6:T483) - SUM($L$6:L483))</f>
        <v/>
      </c>
      <c r="K484" s="39" t="str">
        <f aca="false">IF($A484="","",MIN($J484,IF(OR($F484="Confirmed bottom",$F484="Major bottom"),Controls!$C$13,IF($F484="RADAR bottom",IF(Controls!$C$16="Yes",Controls!$C$14,0),IF($F484="Weekly boost",Controls!$C$15,0)))))</f>
        <v/>
      </c>
      <c r="L484" s="38"/>
      <c r="M484" s="39" t="str">
        <f aca="false">IF($A484="","",MAX(0,$G484)+MAX(0,$L484))</f>
        <v/>
      </c>
      <c r="N484" s="38"/>
      <c r="O484" s="40"/>
      <c r="P484" s="39" t="str">
        <f aca="false">IF($A484="","",$N484*Controls!$C$21)</f>
        <v/>
      </c>
      <c r="Q484" s="39" t="str">
        <f aca="false">IF($A484="","",$N484*Controls!$C$22)</f>
        <v/>
      </c>
      <c r="R484" s="39" t="str">
        <f aca="false">IF($A484="","",$N484*Controls!$C$23)</f>
        <v/>
      </c>
      <c r="S484" s="38"/>
      <c r="T484" s="38"/>
      <c r="U484" s="38"/>
      <c r="V484" s="39" t="str">
        <f aca="false">IF($A484="","",$J484-$L484+$T484)</f>
        <v/>
      </c>
      <c r="W484" s="41" t="str">
        <f aca="false">IF($A484="","",IF(ABS($G484-($H484+$I484))&lt;0.01,"OK","Check"))</f>
        <v/>
      </c>
      <c r="X484" s="42"/>
      <c r="Y484" s="11" t="str">
        <f aca="false">IF($A484="","",IF($L484&gt;$K484,1,0))</f>
        <v/>
      </c>
      <c r="Z484" s="11" t="str">
        <f aca="false">IF($A484="","",IF($N484&gt;0,IF(ABS($N484-($S484+$T484+$U484))&gt;0.01,1,0),0))</f>
        <v/>
      </c>
      <c r="AA484" s="11" t="str">
        <f aca="false">IF($A484="","",IF($W484&lt;&gt;"OK",1,0))</f>
        <v/>
      </c>
      <c r="AB484" s="11" t="str">
        <f aca="false">IF($A484="","",IF($V484&lt;0,1,0))</f>
        <v/>
      </c>
      <c r="AC484" s="43" t="str">
        <f aca="false">IF($A484="","",MAX(0,$AC483 + N($O484)))</f>
        <v/>
      </c>
      <c r="AD484" s="44" t="str">
        <f aca="false">IF($A484="","",MAX(0,$AD483 + IF(N($O484)&gt;0,$M484,0) - IF(N($O484)&lt;0,MIN($AD483 + IF(N($O484)&gt;0,$M484,0),(-N($O484))*IF(($AC483+MAX(N($O484),0))&gt;0,($AD483 + IF(N($O484)&gt;0,$M484,0))/($AC483+MAX(N($O484),0)),0)),0)))</f>
        <v/>
      </c>
      <c r="AE484" s="45" t="str">
        <f aca="false">IF($A484="","",IF($AC484&gt;0,$AD484/$AC484,""))</f>
        <v/>
      </c>
    </row>
    <row r="485" customFormat="false" ht="15" hidden="false" customHeight="true" outlineLevel="0" collapsed="false">
      <c r="A485" s="46"/>
      <c r="B485" s="47"/>
      <c r="C485" s="47"/>
      <c r="D485" s="47"/>
      <c r="E485" s="47"/>
      <c r="F485" s="47"/>
      <c r="G485" s="48"/>
      <c r="H485" s="48"/>
      <c r="I485" s="48"/>
      <c r="J485" s="49" t="str">
        <f aca="false">IF($A485="","",Controls!$C$12 + SUMIFS('Capital Ledger'!$C$6:$C$405,'Capital Ledger'!$A$6:$A$405,"&lt;="&amp;$A485) + SUM($T$6:T484) - SUM($L$6:L484))</f>
        <v/>
      </c>
      <c r="K485" s="49" t="str">
        <f aca="false">IF($A485="","",MIN($J485,IF(OR($F485="Confirmed bottom",$F485="Major bottom"),Controls!$C$13,IF($F485="RADAR bottom",IF(Controls!$C$16="Yes",Controls!$C$14,0),IF($F485="Weekly boost",Controls!$C$15,0)))))</f>
        <v/>
      </c>
      <c r="L485" s="48"/>
      <c r="M485" s="49" t="str">
        <f aca="false">IF($A485="","",MAX(0,$G485)+MAX(0,$L485))</f>
        <v/>
      </c>
      <c r="N485" s="48"/>
      <c r="O485" s="50"/>
      <c r="P485" s="49" t="str">
        <f aca="false">IF($A485="","",$N485*Controls!$C$21)</f>
        <v/>
      </c>
      <c r="Q485" s="49" t="str">
        <f aca="false">IF($A485="","",$N485*Controls!$C$22)</f>
        <v/>
      </c>
      <c r="R485" s="49" t="str">
        <f aca="false">IF($A485="","",$N485*Controls!$C$23)</f>
        <v/>
      </c>
      <c r="S485" s="48"/>
      <c r="T485" s="48"/>
      <c r="U485" s="48"/>
      <c r="V485" s="49" t="str">
        <f aca="false">IF($A485="","",$J485-$L485+$T485)</f>
        <v/>
      </c>
      <c r="W485" s="51" t="str">
        <f aca="false">IF($A485="","",IF(ABS($G485-($H485+$I485))&lt;0.01,"OK","Check"))</f>
        <v/>
      </c>
      <c r="X485" s="52"/>
      <c r="Y485" s="11" t="str">
        <f aca="false">IF($A485="","",IF($L485&gt;$K485,1,0))</f>
        <v/>
      </c>
      <c r="Z485" s="11" t="str">
        <f aca="false">IF($A485="","",IF($N485&gt;0,IF(ABS($N485-($S485+$T485+$U485))&gt;0.01,1,0),0))</f>
        <v/>
      </c>
      <c r="AA485" s="11" t="str">
        <f aca="false">IF($A485="","",IF($W485&lt;&gt;"OK",1,0))</f>
        <v/>
      </c>
      <c r="AB485" s="11" t="str">
        <f aca="false">IF($A485="","",IF($V485&lt;0,1,0))</f>
        <v/>
      </c>
      <c r="AC485" s="43" t="str">
        <f aca="false">IF($A485="","",MAX(0,$AC484 + N($O485)))</f>
        <v/>
      </c>
      <c r="AD485" s="44" t="str">
        <f aca="false">IF($A485="","",MAX(0,$AD484 + IF(N($O485)&gt;0,$M485,0) - IF(N($O485)&lt;0,MIN($AD484 + IF(N($O485)&gt;0,$M485,0),(-N($O485))*IF(($AC484+MAX(N($O485),0))&gt;0,($AD484 + IF(N($O485)&gt;0,$M485,0))/($AC484+MAX(N($O485),0)),0)),0)))</f>
        <v/>
      </c>
      <c r="AE485" s="45" t="str">
        <f aca="false">IF($A485="","",IF($AC485&gt;0,$AD485/$AC485,""))</f>
        <v/>
      </c>
    </row>
    <row r="486" customFormat="false" ht="15" hidden="false" customHeight="true" outlineLevel="0" collapsed="false">
      <c r="A486" s="36"/>
      <c r="B486" s="37"/>
      <c r="C486" s="37"/>
      <c r="D486" s="37"/>
      <c r="E486" s="37"/>
      <c r="F486" s="37"/>
      <c r="G486" s="38"/>
      <c r="H486" s="38"/>
      <c r="I486" s="38"/>
      <c r="J486" s="39" t="str">
        <f aca="false">IF($A486="","",Controls!$C$12 + SUMIFS('Capital Ledger'!$C$6:$C$405,'Capital Ledger'!$A$6:$A$405,"&lt;="&amp;$A486) + SUM($T$6:T485) - SUM($L$6:L485))</f>
        <v/>
      </c>
      <c r="K486" s="39" t="str">
        <f aca="false">IF($A486="","",MIN($J486,IF(OR($F486="Confirmed bottom",$F486="Major bottom"),Controls!$C$13,IF($F486="RADAR bottom",IF(Controls!$C$16="Yes",Controls!$C$14,0),IF($F486="Weekly boost",Controls!$C$15,0)))))</f>
        <v/>
      </c>
      <c r="L486" s="38"/>
      <c r="M486" s="39" t="str">
        <f aca="false">IF($A486="","",MAX(0,$G486)+MAX(0,$L486))</f>
        <v/>
      </c>
      <c r="N486" s="38"/>
      <c r="O486" s="40"/>
      <c r="P486" s="39" t="str">
        <f aca="false">IF($A486="","",$N486*Controls!$C$21)</f>
        <v/>
      </c>
      <c r="Q486" s="39" t="str">
        <f aca="false">IF($A486="","",$N486*Controls!$C$22)</f>
        <v/>
      </c>
      <c r="R486" s="39" t="str">
        <f aca="false">IF($A486="","",$N486*Controls!$C$23)</f>
        <v/>
      </c>
      <c r="S486" s="38"/>
      <c r="T486" s="38"/>
      <c r="U486" s="38"/>
      <c r="V486" s="39" t="str">
        <f aca="false">IF($A486="","",$J486-$L486+$T486)</f>
        <v/>
      </c>
      <c r="W486" s="41" t="str">
        <f aca="false">IF($A486="","",IF(ABS($G486-($H486+$I486))&lt;0.01,"OK","Check"))</f>
        <v/>
      </c>
      <c r="X486" s="42"/>
      <c r="Y486" s="11" t="str">
        <f aca="false">IF($A486="","",IF($L486&gt;$K486,1,0))</f>
        <v/>
      </c>
      <c r="Z486" s="11" t="str">
        <f aca="false">IF($A486="","",IF($N486&gt;0,IF(ABS($N486-($S486+$T486+$U486))&gt;0.01,1,0),0))</f>
        <v/>
      </c>
      <c r="AA486" s="11" t="str">
        <f aca="false">IF($A486="","",IF($W486&lt;&gt;"OK",1,0))</f>
        <v/>
      </c>
      <c r="AB486" s="11" t="str">
        <f aca="false">IF($A486="","",IF($V486&lt;0,1,0))</f>
        <v/>
      </c>
      <c r="AC486" s="43" t="str">
        <f aca="false">IF($A486="","",MAX(0,$AC485 + N($O486)))</f>
        <v/>
      </c>
      <c r="AD486" s="44" t="str">
        <f aca="false">IF($A486="","",MAX(0,$AD485 + IF(N($O486)&gt;0,$M486,0) - IF(N($O486)&lt;0,MIN($AD485 + IF(N($O486)&gt;0,$M486,0),(-N($O486))*IF(($AC485+MAX(N($O486),0))&gt;0,($AD485 + IF(N($O486)&gt;0,$M486,0))/($AC485+MAX(N($O486),0)),0)),0)))</f>
        <v/>
      </c>
      <c r="AE486" s="45" t="str">
        <f aca="false">IF($A486="","",IF($AC486&gt;0,$AD486/$AC486,""))</f>
        <v/>
      </c>
    </row>
    <row r="487" customFormat="false" ht="15" hidden="false" customHeight="true" outlineLevel="0" collapsed="false">
      <c r="A487" s="46"/>
      <c r="B487" s="47"/>
      <c r="C487" s="47"/>
      <c r="D487" s="47"/>
      <c r="E487" s="47"/>
      <c r="F487" s="47"/>
      <c r="G487" s="48"/>
      <c r="H487" s="48"/>
      <c r="I487" s="48"/>
      <c r="J487" s="49" t="str">
        <f aca="false">IF($A487="","",Controls!$C$12 + SUMIFS('Capital Ledger'!$C$6:$C$405,'Capital Ledger'!$A$6:$A$405,"&lt;="&amp;$A487) + SUM($T$6:T486) - SUM($L$6:L486))</f>
        <v/>
      </c>
      <c r="K487" s="49" t="str">
        <f aca="false">IF($A487="","",MIN($J487,IF(OR($F487="Confirmed bottom",$F487="Major bottom"),Controls!$C$13,IF($F487="RADAR bottom",IF(Controls!$C$16="Yes",Controls!$C$14,0),IF($F487="Weekly boost",Controls!$C$15,0)))))</f>
        <v/>
      </c>
      <c r="L487" s="48"/>
      <c r="M487" s="49" t="str">
        <f aca="false">IF($A487="","",MAX(0,$G487)+MAX(0,$L487))</f>
        <v/>
      </c>
      <c r="N487" s="48"/>
      <c r="O487" s="50"/>
      <c r="P487" s="49" t="str">
        <f aca="false">IF($A487="","",$N487*Controls!$C$21)</f>
        <v/>
      </c>
      <c r="Q487" s="49" t="str">
        <f aca="false">IF($A487="","",$N487*Controls!$C$22)</f>
        <v/>
      </c>
      <c r="R487" s="49" t="str">
        <f aca="false">IF($A487="","",$N487*Controls!$C$23)</f>
        <v/>
      </c>
      <c r="S487" s="48"/>
      <c r="T487" s="48"/>
      <c r="U487" s="48"/>
      <c r="V487" s="49" t="str">
        <f aca="false">IF($A487="","",$J487-$L487+$T487)</f>
        <v/>
      </c>
      <c r="W487" s="51" t="str">
        <f aca="false">IF($A487="","",IF(ABS($G487-($H487+$I487))&lt;0.01,"OK","Check"))</f>
        <v/>
      </c>
      <c r="X487" s="52"/>
      <c r="Y487" s="11" t="str">
        <f aca="false">IF($A487="","",IF($L487&gt;$K487,1,0))</f>
        <v/>
      </c>
      <c r="Z487" s="11" t="str">
        <f aca="false">IF($A487="","",IF($N487&gt;0,IF(ABS($N487-($S487+$T487+$U487))&gt;0.01,1,0),0))</f>
        <v/>
      </c>
      <c r="AA487" s="11" t="str">
        <f aca="false">IF($A487="","",IF($W487&lt;&gt;"OK",1,0))</f>
        <v/>
      </c>
      <c r="AB487" s="11" t="str">
        <f aca="false">IF($A487="","",IF($V487&lt;0,1,0))</f>
        <v/>
      </c>
      <c r="AC487" s="43" t="str">
        <f aca="false">IF($A487="","",MAX(0,$AC486 + N($O487)))</f>
        <v/>
      </c>
      <c r="AD487" s="44" t="str">
        <f aca="false">IF($A487="","",MAX(0,$AD486 + IF(N($O487)&gt;0,$M487,0) - IF(N($O487)&lt;0,MIN($AD486 + IF(N($O487)&gt;0,$M487,0),(-N($O487))*IF(($AC486+MAX(N($O487),0))&gt;0,($AD486 + IF(N($O487)&gt;0,$M487,0))/($AC486+MAX(N($O487),0)),0)),0)))</f>
        <v/>
      </c>
      <c r="AE487" s="45" t="str">
        <f aca="false">IF($A487="","",IF($AC487&gt;0,$AD487/$AC487,""))</f>
        <v/>
      </c>
    </row>
    <row r="488" customFormat="false" ht="15" hidden="false" customHeight="true" outlineLevel="0" collapsed="false">
      <c r="A488" s="36"/>
      <c r="B488" s="37"/>
      <c r="C488" s="37"/>
      <c r="D488" s="37"/>
      <c r="E488" s="37"/>
      <c r="F488" s="37"/>
      <c r="G488" s="38"/>
      <c r="H488" s="38"/>
      <c r="I488" s="38"/>
      <c r="J488" s="39" t="str">
        <f aca="false">IF($A488="","",Controls!$C$12 + SUMIFS('Capital Ledger'!$C$6:$C$405,'Capital Ledger'!$A$6:$A$405,"&lt;="&amp;$A488) + SUM($T$6:T487) - SUM($L$6:L487))</f>
        <v/>
      </c>
      <c r="K488" s="39" t="str">
        <f aca="false">IF($A488="","",MIN($J488,IF(OR($F488="Confirmed bottom",$F488="Major bottom"),Controls!$C$13,IF($F488="RADAR bottom",IF(Controls!$C$16="Yes",Controls!$C$14,0),IF($F488="Weekly boost",Controls!$C$15,0)))))</f>
        <v/>
      </c>
      <c r="L488" s="38"/>
      <c r="M488" s="39" t="str">
        <f aca="false">IF($A488="","",MAX(0,$G488)+MAX(0,$L488))</f>
        <v/>
      </c>
      <c r="N488" s="38"/>
      <c r="O488" s="40"/>
      <c r="P488" s="39" t="str">
        <f aca="false">IF($A488="","",$N488*Controls!$C$21)</f>
        <v/>
      </c>
      <c r="Q488" s="39" t="str">
        <f aca="false">IF($A488="","",$N488*Controls!$C$22)</f>
        <v/>
      </c>
      <c r="R488" s="39" t="str">
        <f aca="false">IF($A488="","",$N488*Controls!$C$23)</f>
        <v/>
      </c>
      <c r="S488" s="38"/>
      <c r="T488" s="38"/>
      <c r="U488" s="38"/>
      <c r="V488" s="39" t="str">
        <f aca="false">IF($A488="","",$J488-$L488+$T488)</f>
        <v/>
      </c>
      <c r="W488" s="41" t="str">
        <f aca="false">IF($A488="","",IF(ABS($G488-($H488+$I488))&lt;0.01,"OK","Check"))</f>
        <v/>
      </c>
      <c r="X488" s="42"/>
      <c r="Y488" s="11" t="str">
        <f aca="false">IF($A488="","",IF($L488&gt;$K488,1,0))</f>
        <v/>
      </c>
      <c r="Z488" s="11" t="str">
        <f aca="false">IF($A488="","",IF($N488&gt;0,IF(ABS($N488-($S488+$T488+$U488))&gt;0.01,1,0),0))</f>
        <v/>
      </c>
      <c r="AA488" s="11" t="str">
        <f aca="false">IF($A488="","",IF($W488&lt;&gt;"OK",1,0))</f>
        <v/>
      </c>
      <c r="AB488" s="11" t="str">
        <f aca="false">IF($A488="","",IF($V488&lt;0,1,0))</f>
        <v/>
      </c>
      <c r="AC488" s="43" t="str">
        <f aca="false">IF($A488="","",MAX(0,$AC487 + N($O488)))</f>
        <v/>
      </c>
      <c r="AD488" s="44" t="str">
        <f aca="false">IF($A488="","",MAX(0,$AD487 + IF(N($O488)&gt;0,$M488,0) - IF(N($O488)&lt;0,MIN($AD487 + IF(N($O488)&gt;0,$M488,0),(-N($O488))*IF(($AC487+MAX(N($O488),0))&gt;0,($AD487 + IF(N($O488)&gt;0,$M488,0))/($AC487+MAX(N($O488),0)),0)),0)))</f>
        <v/>
      </c>
      <c r="AE488" s="45" t="str">
        <f aca="false">IF($A488="","",IF($AC488&gt;0,$AD488/$AC488,""))</f>
        <v/>
      </c>
    </row>
    <row r="489" customFormat="false" ht="15" hidden="false" customHeight="true" outlineLevel="0" collapsed="false">
      <c r="A489" s="46"/>
      <c r="B489" s="47"/>
      <c r="C489" s="47"/>
      <c r="D489" s="47"/>
      <c r="E489" s="47"/>
      <c r="F489" s="47"/>
      <c r="G489" s="48"/>
      <c r="H489" s="48"/>
      <c r="I489" s="48"/>
      <c r="J489" s="49" t="str">
        <f aca="false">IF($A489="","",Controls!$C$12 + SUMIFS('Capital Ledger'!$C$6:$C$405,'Capital Ledger'!$A$6:$A$405,"&lt;="&amp;$A489) + SUM($T$6:T488) - SUM($L$6:L488))</f>
        <v/>
      </c>
      <c r="K489" s="49" t="str">
        <f aca="false">IF($A489="","",MIN($J489,IF(OR($F489="Confirmed bottom",$F489="Major bottom"),Controls!$C$13,IF($F489="RADAR bottom",IF(Controls!$C$16="Yes",Controls!$C$14,0),IF($F489="Weekly boost",Controls!$C$15,0)))))</f>
        <v/>
      </c>
      <c r="L489" s="48"/>
      <c r="M489" s="49" t="str">
        <f aca="false">IF($A489="","",MAX(0,$G489)+MAX(0,$L489))</f>
        <v/>
      </c>
      <c r="N489" s="48"/>
      <c r="O489" s="50"/>
      <c r="P489" s="49" t="str">
        <f aca="false">IF($A489="","",$N489*Controls!$C$21)</f>
        <v/>
      </c>
      <c r="Q489" s="49" t="str">
        <f aca="false">IF($A489="","",$N489*Controls!$C$22)</f>
        <v/>
      </c>
      <c r="R489" s="49" t="str">
        <f aca="false">IF($A489="","",$N489*Controls!$C$23)</f>
        <v/>
      </c>
      <c r="S489" s="48"/>
      <c r="T489" s="48"/>
      <c r="U489" s="48"/>
      <c r="V489" s="49" t="str">
        <f aca="false">IF($A489="","",$J489-$L489+$T489)</f>
        <v/>
      </c>
      <c r="W489" s="51" t="str">
        <f aca="false">IF($A489="","",IF(ABS($G489-($H489+$I489))&lt;0.01,"OK","Check"))</f>
        <v/>
      </c>
      <c r="X489" s="52"/>
      <c r="Y489" s="11" t="str">
        <f aca="false">IF($A489="","",IF($L489&gt;$K489,1,0))</f>
        <v/>
      </c>
      <c r="Z489" s="11" t="str">
        <f aca="false">IF($A489="","",IF($N489&gt;0,IF(ABS($N489-($S489+$T489+$U489))&gt;0.01,1,0),0))</f>
        <v/>
      </c>
      <c r="AA489" s="11" t="str">
        <f aca="false">IF($A489="","",IF($W489&lt;&gt;"OK",1,0))</f>
        <v/>
      </c>
      <c r="AB489" s="11" t="str">
        <f aca="false">IF($A489="","",IF($V489&lt;0,1,0))</f>
        <v/>
      </c>
      <c r="AC489" s="43" t="str">
        <f aca="false">IF($A489="","",MAX(0,$AC488 + N($O489)))</f>
        <v/>
      </c>
      <c r="AD489" s="44" t="str">
        <f aca="false">IF($A489="","",MAX(0,$AD488 + IF(N($O489)&gt;0,$M489,0) - IF(N($O489)&lt;0,MIN($AD488 + IF(N($O489)&gt;0,$M489,0),(-N($O489))*IF(($AC488+MAX(N($O489),0))&gt;0,($AD488 + IF(N($O489)&gt;0,$M489,0))/($AC488+MAX(N($O489),0)),0)),0)))</f>
        <v/>
      </c>
      <c r="AE489" s="45" t="str">
        <f aca="false">IF($A489="","",IF($AC489&gt;0,$AD489/$AC489,""))</f>
        <v/>
      </c>
    </row>
    <row r="490" customFormat="false" ht="15" hidden="false" customHeight="true" outlineLevel="0" collapsed="false">
      <c r="A490" s="36"/>
      <c r="B490" s="37"/>
      <c r="C490" s="37"/>
      <c r="D490" s="37"/>
      <c r="E490" s="37"/>
      <c r="F490" s="37"/>
      <c r="G490" s="38"/>
      <c r="H490" s="38"/>
      <c r="I490" s="38"/>
      <c r="J490" s="39" t="str">
        <f aca="false">IF($A490="","",Controls!$C$12 + SUMIFS('Capital Ledger'!$C$6:$C$405,'Capital Ledger'!$A$6:$A$405,"&lt;="&amp;$A490) + SUM($T$6:T489) - SUM($L$6:L489))</f>
        <v/>
      </c>
      <c r="K490" s="39" t="str">
        <f aca="false">IF($A490="","",MIN($J490,IF(OR($F490="Confirmed bottom",$F490="Major bottom"),Controls!$C$13,IF($F490="RADAR bottom",IF(Controls!$C$16="Yes",Controls!$C$14,0),IF($F490="Weekly boost",Controls!$C$15,0)))))</f>
        <v/>
      </c>
      <c r="L490" s="38"/>
      <c r="M490" s="39" t="str">
        <f aca="false">IF($A490="","",MAX(0,$G490)+MAX(0,$L490))</f>
        <v/>
      </c>
      <c r="N490" s="38"/>
      <c r="O490" s="40"/>
      <c r="P490" s="39" t="str">
        <f aca="false">IF($A490="","",$N490*Controls!$C$21)</f>
        <v/>
      </c>
      <c r="Q490" s="39" t="str">
        <f aca="false">IF($A490="","",$N490*Controls!$C$22)</f>
        <v/>
      </c>
      <c r="R490" s="39" t="str">
        <f aca="false">IF($A490="","",$N490*Controls!$C$23)</f>
        <v/>
      </c>
      <c r="S490" s="38"/>
      <c r="T490" s="38"/>
      <c r="U490" s="38"/>
      <c r="V490" s="39" t="str">
        <f aca="false">IF($A490="","",$J490-$L490+$T490)</f>
        <v/>
      </c>
      <c r="W490" s="41" t="str">
        <f aca="false">IF($A490="","",IF(ABS($G490-($H490+$I490))&lt;0.01,"OK","Check"))</f>
        <v/>
      </c>
      <c r="X490" s="42"/>
      <c r="Y490" s="11" t="str">
        <f aca="false">IF($A490="","",IF($L490&gt;$K490,1,0))</f>
        <v/>
      </c>
      <c r="Z490" s="11" t="str">
        <f aca="false">IF($A490="","",IF($N490&gt;0,IF(ABS($N490-($S490+$T490+$U490))&gt;0.01,1,0),0))</f>
        <v/>
      </c>
      <c r="AA490" s="11" t="str">
        <f aca="false">IF($A490="","",IF($W490&lt;&gt;"OK",1,0))</f>
        <v/>
      </c>
      <c r="AB490" s="11" t="str">
        <f aca="false">IF($A490="","",IF($V490&lt;0,1,0))</f>
        <v/>
      </c>
      <c r="AC490" s="43" t="str">
        <f aca="false">IF($A490="","",MAX(0,$AC489 + N($O490)))</f>
        <v/>
      </c>
      <c r="AD490" s="44" t="str">
        <f aca="false">IF($A490="","",MAX(0,$AD489 + IF(N($O490)&gt;0,$M490,0) - IF(N($O490)&lt;0,MIN($AD489 + IF(N($O490)&gt;0,$M490,0),(-N($O490))*IF(($AC489+MAX(N($O490),0))&gt;0,($AD489 + IF(N($O490)&gt;0,$M490,0))/($AC489+MAX(N($O490),0)),0)),0)))</f>
        <v/>
      </c>
      <c r="AE490" s="45" t="str">
        <f aca="false">IF($A490="","",IF($AC490&gt;0,$AD490/$AC490,""))</f>
        <v/>
      </c>
    </row>
    <row r="491" customFormat="false" ht="15" hidden="false" customHeight="true" outlineLevel="0" collapsed="false">
      <c r="A491" s="46"/>
      <c r="B491" s="47"/>
      <c r="C491" s="47"/>
      <c r="D491" s="47"/>
      <c r="E491" s="47"/>
      <c r="F491" s="47"/>
      <c r="G491" s="48"/>
      <c r="H491" s="48"/>
      <c r="I491" s="48"/>
      <c r="J491" s="49" t="str">
        <f aca="false">IF($A491="","",Controls!$C$12 + SUMIFS('Capital Ledger'!$C$6:$C$405,'Capital Ledger'!$A$6:$A$405,"&lt;="&amp;$A491) + SUM($T$6:T490) - SUM($L$6:L490))</f>
        <v/>
      </c>
      <c r="K491" s="49" t="str">
        <f aca="false">IF($A491="","",MIN($J491,IF(OR($F491="Confirmed bottom",$F491="Major bottom"),Controls!$C$13,IF($F491="RADAR bottom",IF(Controls!$C$16="Yes",Controls!$C$14,0),IF($F491="Weekly boost",Controls!$C$15,0)))))</f>
        <v/>
      </c>
      <c r="L491" s="48"/>
      <c r="M491" s="49" t="str">
        <f aca="false">IF($A491="","",MAX(0,$G491)+MAX(0,$L491))</f>
        <v/>
      </c>
      <c r="N491" s="48"/>
      <c r="O491" s="50"/>
      <c r="P491" s="49" t="str">
        <f aca="false">IF($A491="","",$N491*Controls!$C$21)</f>
        <v/>
      </c>
      <c r="Q491" s="49" t="str">
        <f aca="false">IF($A491="","",$N491*Controls!$C$22)</f>
        <v/>
      </c>
      <c r="R491" s="49" t="str">
        <f aca="false">IF($A491="","",$N491*Controls!$C$23)</f>
        <v/>
      </c>
      <c r="S491" s="48"/>
      <c r="T491" s="48"/>
      <c r="U491" s="48"/>
      <c r="V491" s="49" t="str">
        <f aca="false">IF($A491="","",$J491-$L491+$T491)</f>
        <v/>
      </c>
      <c r="W491" s="51" t="str">
        <f aca="false">IF($A491="","",IF(ABS($G491-($H491+$I491))&lt;0.01,"OK","Check"))</f>
        <v/>
      </c>
      <c r="X491" s="52"/>
      <c r="Y491" s="11" t="str">
        <f aca="false">IF($A491="","",IF($L491&gt;$K491,1,0))</f>
        <v/>
      </c>
      <c r="Z491" s="11" t="str">
        <f aca="false">IF($A491="","",IF($N491&gt;0,IF(ABS($N491-($S491+$T491+$U491))&gt;0.01,1,0),0))</f>
        <v/>
      </c>
      <c r="AA491" s="11" t="str">
        <f aca="false">IF($A491="","",IF($W491&lt;&gt;"OK",1,0))</f>
        <v/>
      </c>
      <c r="AB491" s="11" t="str">
        <f aca="false">IF($A491="","",IF($V491&lt;0,1,0))</f>
        <v/>
      </c>
      <c r="AC491" s="43" t="str">
        <f aca="false">IF($A491="","",MAX(0,$AC490 + N($O491)))</f>
        <v/>
      </c>
      <c r="AD491" s="44" t="str">
        <f aca="false">IF($A491="","",MAX(0,$AD490 + IF(N($O491)&gt;0,$M491,0) - IF(N($O491)&lt;0,MIN($AD490 + IF(N($O491)&gt;0,$M491,0),(-N($O491))*IF(($AC490+MAX(N($O491),0))&gt;0,($AD490 + IF(N($O491)&gt;0,$M491,0))/($AC490+MAX(N($O491),0)),0)),0)))</f>
        <v/>
      </c>
      <c r="AE491" s="45" t="str">
        <f aca="false">IF($A491="","",IF($AC491&gt;0,$AD491/$AC491,""))</f>
        <v/>
      </c>
    </row>
    <row r="492" customFormat="false" ht="15" hidden="false" customHeight="true" outlineLevel="0" collapsed="false">
      <c r="A492" s="36"/>
      <c r="B492" s="37"/>
      <c r="C492" s="37"/>
      <c r="D492" s="37"/>
      <c r="E492" s="37"/>
      <c r="F492" s="37"/>
      <c r="G492" s="38"/>
      <c r="H492" s="38"/>
      <c r="I492" s="38"/>
      <c r="J492" s="39" t="str">
        <f aca="false">IF($A492="","",Controls!$C$12 + SUMIFS('Capital Ledger'!$C$6:$C$405,'Capital Ledger'!$A$6:$A$405,"&lt;="&amp;$A492) + SUM($T$6:T491) - SUM($L$6:L491))</f>
        <v/>
      </c>
      <c r="K492" s="39" t="str">
        <f aca="false">IF($A492="","",MIN($J492,IF(OR($F492="Confirmed bottom",$F492="Major bottom"),Controls!$C$13,IF($F492="RADAR bottom",IF(Controls!$C$16="Yes",Controls!$C$14,0),IF($F492="Weekly boost",Controls!$C$15,0)))))</f>
        <v/>
      </c>
      <c r="L492" s="38"/>
      <c r="M492" s="39" t="str">
        <f aca="false">IF($A492="","",MAX(0,$G492)+MAX(0,$L492))</f>
        <v/>
      </c>
      <c r="N492" s="38"/>
      <c r="O492" s="40"/>
      <c r="P492" s="39" t="str">
        <f aca="false">IF($A492="","",$N492*Controls!$C$21)</f>
        <v/>
      </c>
      <c r="Q492" s="39" t="str">
        <f aca="false">IF($A492="","",$N492*Controls!$C$22)</f>
        <v/>
      </c>
      <c r="R492" s="39" t="str">
        <f aca="false">IF($A492="","",$N492*Controls!$C$23)</f>
        <v/>
      </c>
      <c r="S492" s="38"/>
      <c r="T492" s="38"/>
      <c r="U492" s="38"/>
      <c r="V492" s="39" t="str">
        <f aca="false">IF($A492="","",$J492-$L492+$T492)</f>
        <v/>
      </c>
      <c r="W492" s="41" t="str">
        <f aca="false">IF($A492="","",IF(ABS($G492-($H492+$I492))&lt;0.01,"OK","Check"))</f>
        <v/>
      </c>
      <c r="X492" s="42"/>
      <c r="Y492" s="11" t="str">
        <f aca="false">IF($A492="","",IF($L492&gt;$K492,1,0))</f>
        <v/>
      </c>
      <c r="Z492" s="11" t="str">
        <f aca="false">IF($A492="","",IF($N492&gt;0,IF(ABS($N492-($S492+$T492+$U492))&gt;0.01,1,0),0))</f>
        <v/>
      </c>
      <c r="AA492" s="11" t="str">
        <f aca="false">IF($A492="","",IF($W492&lt;&gt;"OK",1,0))</f>
        <v/>
      </c>
      <c r="AB492" s="11" t="str">
        <f aca="false">IF($A492="","",IF($V492&lt;0,1,0))</f>
        <v/>
      </c>
      <c r="AC492" s="43" t="str">
        <f aca="false">IF($A492="","",MAX(0,$AC491 + N($O492)))</f>
        <v/>
      </c>
      <c r="AD492" s="44" t="str">
        <f aca="false">IF($A492="","",MAX(0,$AD491 + IF(N($O492)&gt;0,$M492,0) - IF(N($O492)&lt;0,MIN($AD491 + IF(N($O492)&gt;0,$M492,0),(-N($O492))*IF(($AC491+MAX(N($O492),0))&gt;0,($AD491 + IF(N($O492)&gt;0,$M492,0))/($AC491+MAX(N($O492),0)),0)),0)))</f>
        <v/>
      </c>
      <c r="AE492" s="45" t="str">
        <f aca="false">IF($A492="","",IF($AC492&gt;0,$AD492/$AC492,""))</f>
        <v/>
      </c>
    </row>
    <row r="493" customFormat="false" ht="15" hidden="false" customHeight="true" outlineLevel="0" collapsed="false">
      <c r="A493" s="46"/>
      <c r="B493" s="47"/>
      <c r="C493" s="47"/>
      <c r="D493" s="47"/>
      <c r="E493" s="47"/>
      <c r="F493" s="47"/>
      <c r="G493" s="48"/>
      <c r="H493" s="48"/>
      <c r="I493" s="48"/>
      <c r="J493" s="49" t="str">
        <f aca="false">IF($A493="","",Controls!$C$12 + SUMIFS('Capital Ledger'!$C$6:$C$405,'Capital Ledger'!$A$6:$A$405,"&lt;="&amp;$A493) + SUM($T$6:T492) - SUM($L$6:L492))</f>
        <v/>
      </c>
      <c r="K493" s="49" t="str">
        <f aca="false">IF($A493="","",MIN($J493,IF(OR($F493="Confirmed bottom",$F493="Major bottom"),Controls!$C$13,IF($F493="RADAR bottom",IF(Controls!$C$16="Yes",Controls!$C$14,0),IF($F493="Weekly boost",Controls!$C$15,0)))))</f>
        <v/>
      </c>
      <c r="L493" s="48"/>
      <c r="M493" s="49" t="str">
        <f aca="false">IF($A493="","",MAX(0,$G493)+MAX(0,$L493))</f>
        <v/>
      </c>
      <c r="N493" s="48"/>
      <c r="O493" s="50"/>
      <c r="P493" s="49" t="str">
        <f aca="false">IF($A493="","",$N493*Controls!$C$21)</f>
        <v/>
      </c>
      <c r="Q493" s="49" t="str">
        <f aca="false">IF($A493="","",$N493*Controls!$C$22)</f>
        <v/>
      </c>
      <c r="R493" s="49" t="str">
        <f aca="false">IF($A493="","",$N493*Controls!$C$23)</f>
        <v/>
      </c>
      <c r="S493" s="48"/>
      <c r="T493" s="48"/>
      <c r="U493" s="48"/>
      <c r="V493" s="49" t="str">
        <f aca="false">IF($A493="","",$J493-$L493+$T493)</f>
        <v/>
      </c>
      <c r="W493" s="51" t="str">
        <f aca="false">IF($A493="","",IF(ABS($G493-($H493+$I493))&lt;0.01,"OK","Check"))</f>
        <v/>
      </c>
      <c r="X493" s="52"/>
      <c r="Y493" s="11" t="str">
        <f aca="false">IF($A493="","",IF($L493&gt;$K493,1,0))</f>
        <v/>
      </c>
      <c r="Z493" s="11" t="str">
        <f aca="false">IF($A493="","",IF($N493&gt;0,IF(ABS($N493-($S493+$T493+$U493))&gt;0.01,1,0),0))</f>
        <v/>
      </c>
      <c r="AA493" s="11" t="str">
        <f aca="false">IF($A493="","",IF($W493&lt;&gt;"OK",1,0))</f>
        <v/>
      </c>
      <c r="AB493" s="11" t="str">
        <f aca="false">IF($A493="","",IF($V493&lt;0,1,0))</f>
        <v/>
      </c>
      <c r="AC493" s="43" t="str">
        <f aca="false">IF($A493="","",MAX(0,$AC492 + N($O493)))</f>
        <v/>
      </c>
      <c r="AD493" s="44" t="str">
        <f aca="false">IF($A493="","",MAX(0,$AD492 + IF(N($O493)&gt;0,$M493,0) - IF(N($O493)&lt;0,MIN($AD492 + IF(N($O493)&gt;0,$M493,0),(-N($O493))*IF(($AC492+MAX(N($O493),0))&gt;0,($AD492 + IF(N($O493)&gt;0,$M493,0))/($AC492+MAX(N($O493),0)),0)),0)))</f>
        <v/>
      </c>
      <c r="AE493" s="45" t="str">
        <f aca="false">IF($A493="","",IF($AC493&gt;0,$AD493/$AC493,""))</f>
        <v/>
      </c>
    </row>
    <row r="494" customFormat="false" ht="15" hidden="false" customHeight="true" outlineLevel="0" collapsed="false">
      <c r="A494" s="36"/>
      <c r="B494" s="37"/>
      <c r="C494" s="37"/>
      <c r="D494" s="37"/>
      <c r="E494" s="37"/>
      <c r="F494" s="37"/>
      <c r="G494" s="38"/>
      <c r="H494" s="38"/>
      <c r="I494" s="38"/>
      <c r="J494" s="39" t="str">
        <f aca="false">IF($A494="","",Controls!$C$12 + SUMIFS('Capital Ledger'!$C$6:$C$405,'Capital Ledger'!$A$6:$A$405,"&lt;="&amp;$A494) + SUM($T$6:T493) - SUM($L$6:L493))</f>
        <v/>
      </c>
      <c r="K494" s="39" t="str">
        <f aca="false">IF($A494="","",MIN($J494,IF(OR($F494="Confirmed bottom",$F494="Major bottom"),Controls!$C$13,IF($F494="RADAR bottom",IF(Controls!$C$16="Yes",Controls!$C$14,0),IF($F494="Weekly boost",Controls!$C$15,0)))))</f>
        <v/>
      </c>
      <c r="L494" s="38"/>
      <c r="M494" s="39" t="str">
        <f aca="false">IF($A494="","",MAX(0,$G494)+MAX(0,$L494))</f>
        <v/>
      </c>
      <c r="N494" s="38"/>
      <c r="O494" s="40"/>
      <c r="P494" s="39" t="str">
        <f aca="false">IF($A494="","",$N494*Controls!$C$21)</f>
        <v/>
      </c>
      <c r="Q494" s="39" t="str">
        <f aca="false">IF($A494="","",$N494*Controls!$C$22)</f>
        <v/>
      </c>
      <c r="R494" s="39" t="str">
        <f aca="false">IF($A494="","",$N494*Controls!$C$23)</f>
        <v/>
      </c>
      <c r="S494" s="38"/>
      <c r="T494" s="38"/>
      <c r="U494" s="38"/>
      <c r="V494" s="39" t="str">
        <f aca="false">IF($A494="","",$J494-$L494+$T494)</f>
        <v/>
      </c>
      <c r="W494" s="41" t="str">
        <f aca="false">IF($A494="","",IF(ABS($G494-($H494+$I494))&lt;0.01,"OK","Check"))</f>
        <v/>
      </c>
      <c r="X494" s="42"/>
      <c r="Y494" s="11" t="str">
        <f aca="false">IF($A494="","",IF($L494&gt;$K494,1,0))</f>
        <v/>
      </c>
      <c r="Z494" s="11" t="str">
        <f aca="false">IF($A494="","",IF($N494&gt;0,IF(ABS($N494-($S494+$T494+$U494))&gt;0.01,1,0),0))</f>
        <v/>
      </c>
      <c r="AA494" s="11" t="str">
        <f aca="false">IF($A494="","",IF($W494&lt;&gt;"OK",1,0))</f>
        <v/>
      </c>
      <c r="AB494" s="11" t="str">
        <f aca="false">IF($A494="","",IF($V494&lt;0,1,0))</f>
        <v/>
      </c>
      <c r="AC494" s="43" t="str">
        <f aca="false">IF($A494="","",MAX(0,$AC493 + N($O494)))</f>
        <v/>
      </c>
      <c r="AD494" s="44" t="str">
        <f aca="false">IF($A494="","",MAX(0,$AD493 + IF(N($O494)&gt;0,$M494,0) - IF(N($O494)&lt;0,MIN($AD493 + IF(N($O494)&gt;0,$M494,0),(-N($O494))*IF(($AC493+MAX(N($O494),0))&gt;0,($AD493 + IF(N($O494)&gt;0,$M494,0))/($AC493+MAX(N($O494),0)),0)),0)))</f>
        <v/>
      </c>
      <c r="AE494" s="45" t="str">
        <f aca="false">IF($A494="","",IF($AC494&gt;0,$AD494/$AC494,""))</f>
        <v/>
      </c>
    </row>
    <row r="495" customFormat="false" ht="15" hidden="false" customHeight="true" outlineLevel="0" collapsed="false">
      <c r="A495" s="46"/>
      <c r="B495" s="47"/>
      <c r="C495" s="47"/>
      <c r="D495" s="47"/>
      <c r="E495" s="47"/>
      <c r="F495" s="47"/>
      <c r="G495" s="48"/>
      <c r="H495" s="48"/>
      <c r="I495" s="48"/>
      <c r="J495" s="49" t="str">
        <f aca="false">IF($A495="","",Controls!$C$12 + SUMIFS('Capital Ledger'!$C$6:$C$405,'Capital Ledger'!$A$6:$A$405,"&lt;="&amp;$A495) + SUM($T$6:T494) - SUM($L$6:L494))</f>
        <v/>
      </c>
      <c r="K495" s="49" t="str">
        <f aca="false">IF($A495="","",MIN($J495,IF(OR($F495="Confirmed bottom",$F495="Major bottom"),Controls!$C$13,IF($F495="RADAR bottom",IF(Controls!$C$16="Yes",Controls!$C$14,0),IF($F495="Weekly boost",Controls!$C$15,0)))))</f>
        <v/>
      </c>
      <c r="L495" s="48"/>
      <c r="M495" s="49" t="str">
        <f aca="false">IF($A495="","",MAX(0,$G495)+MAX(0,$L495))</f>
        <v/>
      </c>
      <c r="N495" s="48"/>
      <c r="O495" s="50"/>
      <c r="P495" s="49" t="str">
        <f aca="false">IF($A495="","",$N495*Controls!$C$21)</f>
        <v/>
      </c>
      <c r="Q495" s="49" t="str">
        <f aca="false">IF($A495="","",$N495*Controls!$C$22)</f>
        <v/>
      </c>
      <c r="R495" s="49" t="str">
        <f aca="false">IF($A495="","",$N495*Controls!$C$23)</f>
        <v/>
      </c>
      <c r="S495" s="48"/>
      <c r="T495" s="48"/>
      <c r="U495" s="48"/>
      <c r="V495" s="49" t="str">
        <f aca="false">IF($A495="","",$J495-$L495+$T495)</f>
        <v/>
      </c>
      <c r="W495" s="51" t="str">
        <f aca="false">IF($A495="","",IF(ABS($G495-($H495+$I495))&lt;0.01,"OK","Check"))</f>
        <v/>
      </c>
      <c r="X495" s="52"/>
      <c r="Y495" s="11" t="str">
        <f aca="false">IF($A495="","",IF($L495&gt;$K495,1,0))</f>
        <v/>
      </c>
      <c r="Z495" s="11" t="str">
        <f aca="false">IF($A495="","",IF($N495&gt;0,IF(ABS($N495-($S495+$T495+$U495))&gt;0.01,1,0),0))</f>
        <v/>
      </c>
      <c r="AA495" s="11" t="str">
        <f aca="false">IF($A495="","",IF($W495&lt;&gt;"OK",1,0))</f>
        <v/>
      </c>
      <c r="AB495" s="11" t="str">
        <f aca="false">IF($A495="","",IF($V495&lt;0,1,0))</f>
        <v/>
      </c>
      <c r="AC495" s="43" t="str">
        <f aca="false">IF($A495="","",MAX(0,$AC494 + N($O495)))</f>
        <v/>
      </c>
      <c r="AD495" s="44" t="str">
        <f aca="false">IF($A495="","",MAX(0,$AD494 + IF(N($O495)&gt;0,$M495,0) - IF(N($O495)&lt;0,MIN($AD494 + IF(N($O495)&gt;0,$M495,0),(-N($O495))*IF(($AC494+MAX(N($O495),0))&gt;0,($AD494 + IF(N($O495)&gt;0,$M495,0))/($AC494+MAX(N($O495),0)),0)),0)))</f>
        <v/>
      </c>
      <c r="AE495" s="45" t="str">
        <f aca="false">IF($A495="","",IF($AC495&gt;0,$AD495/$AC495,""))</f>
        <v/>
      </c>
    </row>
    <row r="496" customFormat="false" ht="15" hidden="false" customHeight="true" outlineLevel="0" collapsed="false">
      <c r="A496" s="36"/>
      <c r="B496" s="37"/>
      <c r="C496" s="37"/>
      <c r="D496" s="37"/>
      <c r="E496" s="37"/>
      <c r="F496" s="37"/>
      <c r="G496" s="38"/>
      <c r="H496" s="38"/>
      <c r="I496" s="38"/>
      <c r="J496" s="39" t="str">
        <f aca="false">IF($A496="","",Controls!$C$12 + SUMIFS('Capital Ledger'!$C$6:$C$405,'Capital Ledger'!$A$6:$A$405,"&lt;="&amp;$A496) + SUM($T$6:T495) - SUM($L$6:L495))</f>
        <v/>
      </c>
      <c r="K496" s="39" t="str">
        <f aca="false">IF($A496="","",MIN($J496,IF(OR($F496="Confirmed bottom",$F496="Major bottom"),Controls!$C$13,IF($F496="RADAR bottom",IF(Controls!$C$16="Yes",Controls!$C$14,0),IF($F496="Weekly boost",Controls!$C$15,0)))))</f>
        <v/>
      </c>
      <c r="L496" s="38"/>
      <c r="M496" s="39" t="str">
        <f aca="false">IF($A496="","",MAX(0,$G496)+MAX(0,$L496))</f>
        <v/>
      </c>
      <c r="N496" s="38"/>
      <c r="O496" s="40"/>
      <c r="P496" s="39" t="str">
        <f aca="false">IF($A496="","",$N496*Controls!$C$21)</f>
        <v/>
      </c>
      <c r="Q496" s="39" t="str">
        <f aca="false">IF($A496="","",$N496*Controls!$C$22)</f>
        <v/>
      </c>
      <c r="R496" s="39" t="str">
        <f aca="false">IF($A496="","",$N496*Controls!$C$23)</f>
        <v/>
      </c>
      <c r="S496" s="38"/>
      <c r="T496" s="38"/>
      <c r="U496" s="38"/>
      <c r="V496" s="39" t="str">
        <f aca="false">IF($A496="","",$J496-$L496+$T496)</f>
        <v/>
      </c>
      <c r="W496" s="41" t="str">
        <f aca="false">IF($A496="","",IF(ABS($G496-($H496+$I496))&lt;0.01,"OK","Check"))</f>
        <v/>
      </c>
      <c r="X496" s="42"/>
      <c r="Y496" s="11" t="str">
        <f aca="false">IF($A496="","",IF($L496&gt;$K496,1,0))</f>
        <v/>
      </c>
      <c r="Z496" s="11" t="str">
        <f aca="false">IF($A496="","",IF($N496&gt;0,IF(ABS($N496-($S496+$T496+$U496))&gt;0.01,1,0),0))</f>
        <v/>
      </c>
      <c r="AA496" s="11" t="str">
        <f aca="false">IF($A496="","",IF($W496&lt;&gt;"OK",1,0))</f>
        <v/>
      </c>
      <c r="AB496" s="11" t="str">
        <f aca="false">IF($A496="","",IF($V496&lt;0,1,0))</f>
        <v/>
      </c>
      <c r="AC496" s="43" t="str">
        <f aca="false">IF($A496="","",MAX(0,$AC495 + N($O496)))</f>
        <v/>
      </c>
      <c r="AD496" s="44" t="str">
        <f aca="false">IF($A496="","",MAX(0,$AD495 + IF(N($O496)&gt;0,$M496,0) - IF(N($O496)&lt;0,MIN($AD495 + IF(N($O496)&gt;0,$M496,0),(-N($O496))*IF(($AC495+MAX(N($O496),0))&gt;0,($AD495 + IF(N($O496)&gt;0,$M496,0))/($AC495+MAX(N($O496),0)),0)),0)))</f>
        <v/>
      </c>
      <c r="AE496" s="45" t="str">
        <f aca="false">IF($A496="","",IF($AC496&gt;0,$AD496/$AC496,""))</f>
        <v/>
      </c>
    </row>
    <row r="497" customFormat="false" ht="15" hidden="false" customHeight="true" outlineLevel="0" collapsed="false">
      <c r="A497" s="46"/>
      <c r="B497" s="47"/>
      <c r="C497" s="47"/>
      <c r="D497" s="47"/>
      <c r="E497" s="47"/>
      <c r="F497" s="47"/>
      <c r="G497" s="48"/>
      <c r="H497" s="48"/>
      <c r="I497" s="48"/>
      <c r="J497" s="49" t="str">
        <f aca="false">IF($A497="","",Controls!$C$12 + SUMIFS('Capital Ledger'!$C$6:$C$405,'Capital Ledger'!$A$6:$A$405,"&lt;="&amp;$A497) + SUM($T$6:T496) - SUM($L$6:L496))</f>
        <v/>
      </c>
      <c r="K497" s="49" t="str">
        <f aca="false">IF($A497="","",MIN($J497,IF(OR($F497="Confirmed bottom",$F497="Major bottom"),Controls!$C$13,IF($F497="RADAR bottom",IF(Controls!$C$16="Yes",Controls!$C$14,0),IF($F497="Weekly boost",Controls!$C$15,0)))))</f>
        <v/>
      </c>
      <c r="L497" s="48"/>
      <c r="M497" s="49" t="str">
        <f aca="false">IF($A497="","",MAX(0,$G497)+MAX(0,$L497))</f>
        <v/>
      </c>
      <c r="N497" s="48"/>
      <c r="O497" s="50"/>
      <c r="P497" s="49" t="str">
        <f aca="false">IF($A497="","",$N497*Controls!$C$21)</f>
        <v/>
      </c>
      <c r="Q497" s="49" t="str">
        <f aca="false">IF($A497="","",$N497*Controls!$C$22)</f>
        <v/>
      </c>
      <c r="R497" s="49" t="str">
        <f aca="false">IF($A497="","",$N497*Controls!$C$23)</f>
        <v/>
      </c>
      <c r="S497" s="48"/>
      <c r="T497" s="48"/>
      <c r="U497" s="48"/>
      <c r="V497" s="49" t="str">
        <f aca="false">IF($A497="","",$J497-$L497+$T497)</f>
        <v/>
      </c>
      <c r="W497" s="51" t="str">
        <f aca="false">IF($A497="","",IF(ABS($G497-($H497+$I497))&lt;0.01,"OK","Check"))</f>
        <v/>
      </c>
      <c r="X497" s="52"/>
      <c r="Y497" s="11" t="str">
        <f aca="false">IF($A497="","",IF($L497&gt;$K497,1,0))</f>
        <v/>
      </c>
      <c r="Z497" s="11" t="str">
        <f aca="false">IF($A497="","",IF($N497&gt;0,IF(ABS($N497-($S497+$T497+$U497))&gt;0.01,1,0),0))</f>
        <v/>
      </c>
      <c r="AA497" s="11" t="str">
        <f aca="false">IF($A497="","",IF($W497&lt;&gt;"OK",1,0))</f>
        <v/>
      </c>
      <c r="AB497" s="11" t="str">
        <f aca="false">IF($A497="","",IF($V497&lt;0,1,0))</f>
        <v/>
      </c>
      <c r="AC497" s="43" t="str">
        <f aca="false">IF($A497="","",MAX(0,$AC496 + N($O497)))</f>
        <v/>
      </c>
      <c r="AD497" s="44" t="str">
        <f aca="false">IF($A497="","",MAX(0,$AD496 + IF(N($O497)&gt;0,$M497,0) - IF(N($O497)&lt;0,MIN($AD496 + IF(N($O497)&gt;0,$M497,0),(-N($O497))*IF(($AC496+MAX(N($O497),0))&gt;0,($AD496 + IF(N($O497)&gt;0,$M497,0))/($AC496+MAX(N($O497),0)),0)),0)))</f>
        <v/>
      </c>
      <c r="AE497" s="45" t="str">
        <f aca="false">IF($A497="","",IF($AC497&gt;0,$AD497/$AC497,""))</f>
        <v/>
      </c>
    </row>
    <row r="498" customFormat="false" ht="15" hidden="false" customHeight="true" outlineLevel="0" collapsed="false">
      <c r="A498" s="36"/>
      <c r="B498" s="37"/>
      <c r="C498" s="37"/>
      <c r="D498" s="37"/>
      <c r="E498" s="37"/>
      <c r="F498" s="37"/>
      <c r="G498" s="38"/>
      <c r="H498" s="38"/>
      <c r="I498" s="38"/>
      <c r="J498" s="39" t="str">
        <f aca="false">IF($A498="","",Controls!$C$12 + SUMIFS('Capital Ledger'!$C$6:$C$405,'Capital Ledger'!$A$6:$A$405,"&lt;="&amp;$A498) + SUM($T$6:T497) - SUM($L$6:L497))</f>
        <v/>
      </c>
      <c r="K498" s="39" t="str">
        <f aca="false">IF($A498="","",MIN($J498,IF(OR($F498="Confirmed bottom",$F498="Major bottom"),Controls!$C$13,IF($F498="RADAR bottom",IF(Controls!$C$16="Yes",Controls!$C$14,0),IF($F498="Weekly boost",Controls!$C$15,0)))))</f>
        <v/>
      </c>
      <c r="L498" s="38"/>
      <c r="M498" s="39" t="str">
        <f aca="false">IF($A498="","",MAX(0,$G498)+MAX(0,$L498))</f>
        <v/>
      </c>
      <c r="N498" s="38"/>
      <c r="O498" s="40"/>
      <c r="P498" s="39" t="str">
        <f aca="false">IF($A498="","",$N498*Controls!$C$21)</f>
        <v/>
      </c>
      <c r="Q498" s="39" t="str">
        <f aca="false">IF($A498="","",$N498*Controls!$C$22)</f>
        <v/>
      </c>
      <c r="R498" s="39" t="str">
        <f aca="false">IF($A498="","",$N498*Controls!$C$23)</f>
        <v/>
      </c>
      <c r="S498" s="38"/>
      <c r="T498" s="38"/>
      <c r="U498" s="38"/>
      <c r="V498" s="39" t="str">
        <f aca="false">IF($A498="","",$J498-$L498+$T498)</f>
        <v/>
      </c>
      <c r="W498" s="41" t="str">
        <f aca="false">IF($A498="","",IF(ABS($G498-($H498+$I498))&lt;0.01,"OK","Check"))</f>
        <v/>
      </c>
      <c r="X498" s="42"/>
      <c r="Y498" s="11" t="str">
        <f aca="false">IF($A498="","",IF($L498&gt;$K498,1,0))</f>
        <v/>
      </c>
      <c r="Z498" s="11" t="str">
        <f aca="false">IF($A498="","",IF($N498&gt;0,IF(ABS($N498-($S498+$T498+$U498))&gt;0.01,1,0),0))</f>
        <v/>
      </c>
      <c r="AA498" s="11" t="str">
        <f aca="false">IF($A498="","",IF($W498&lt;&gt;"OK",1,0))</f>
        <v/>
      </c>
      <c r="AB498" s="11" t="str">
        <f aca="false">IF($A498="","",IF($V498&lt;0,1,0))</f>
        <v/>
      </c>
      <c r="AC498" s="43" t="str">
        <f aca="false">IF($A498="","",MAX(0,$AC497 + N($O498)))</f>
        <v/>
      </c>
      <c r="AD498" s="44" t="str">
        <f aca="false">IF($A498="","",MAX(0,$AD497 + IF(N($O498)&gt;0,$M498,0) - IF(N($O498)&lt;0,MIN($AD497 + IF(N($O498)&gt;0,$M498,0),(-N($O498))*IF(($AC497+MAX(N($O498),0))&gt;0,($AD497 + IF(N($O498)&gt;0,$M498,0))/($AC497+MAX(N($O498),0)),0)),0)))</f>
        <v/>
      </c>
      <c r="AE498" s="45" t="str">
        <f aca="false">IF($A498="","",IF($AC498&gt;0,$AD498/$AC498,""))</f>
        <v/>
      </c>
    </row>
    <row r="499" customFormat="false" ht="15" hidden="false" customHeight="true" outlineLevel="0" collapsed="false">
      <c r="A499" s="46"/>
      <c r="B499" s="47"/>
      <c r="C499" s="47"/>
      <c r="D499" s="47"/>
      <c r="E499" s="47"/>
      <c r="F499" s="47"/>
      <c r="G499" s="48"/>
      <c r="H499" s="48"/>
      <c r="I499" s="48"/>
      <c r="J499" s="49" t="str">
        <f aca="false">IF($A499="","",Controls!$C$12 + SUMIFS('Capital Ledger'!$C$6:$C$405,'Capital Ledger'!$A$6:$A$405,"&lt;="&amp;$A499) + SUM($T$6:T498) - SUM($L$6:L498))</f>
        <v/>
      </c>
      <c r="K499" s="49" t="str">
        <f aca="false">IF($A499="","",MIN($J499,IF(OR($F499="Confirmed bottom",$F499="Major bottom"),Controls!$C$13,IF($F499="RADAR bottom",IF(Controls!$C$16="Yes",Controls!$C$14,0),IF($F499="Weekly boost",Controls!$C$15,0)))))</f>
        <v/>
      </c>
      <c r="L499" s="48"/>
      <c r="M499" s="49" t="str">
        <f aca="false">IF($A499="","",MAX(0,$G499)+MAX(0,$L499))</f>
        <v/>
      </c>
      <c r="N499" s="48"/>
      <c r="O499" s="50"/>
      <c r="P499" s="49" t="str">
        <f aca="false">IF($A499="","",$N499*Controls!$C$21)</f>
        <v/>
      </c>
      <c r="Q499" s="49" t="str">
        <f aca="false">IF($A499="","",$N499*Controls!$C$22)</f>
        <v/>
      </c>
      <c r="R499" s="49" t="str">
        <f aca="false">IF($A499="","",$N499*Controls!$C$23)</f>
        <v/>
      </c>
      <c r="S499" s="48"/>
      <c r="T499" s="48"/>
      <c r="U499" s="48"/>
      <c r="V499" s="49" t="str">
        <f aca="false">IF($A499="","",$J499-$L499+$T499)</f>
        <v/>
      </c>
      <c r="W499" s="51" t="str">
        <f aca="false">IF($A499="","",IF(ABS($G499-($H499+$I499))&lt;0.01,"OK","Check"))</f>
        <v/>
      </c>
      <c r="X499" s="52"/>
      <c r="Y499" s="11" t="str">
        <f aca="false">IF($A499="","",IF($L499&gt;$K499,1,0))</f>
        <v/>
      </c>
      <c r="Z499" s="11" t="str">
        <f aca="false">IF($A499="","",IF($N499&gt;0,IF(ABS($N499-($S499+$T499+$U499))&gt;0.01,1,0),0))</f>
        <v/>
      </c>
      <c r="AA499" s="11" t="str">
        <f aca="false">IF($A499="","",IF($W499&lt;&gt;"OK",1,0))</f>
        <v/>
      </c>
      <c r="AB499" s="11" t="str">
        <f aca="false">IF($A499="","",IF($V499&lt;0,1,0))</f>
        <v/>
      </c>
      <c r="AC499" s="43" t="str">
        <f aca="false">IF($A499="","",MAX(0,$AC498 + N($O499)))</f>
        <v/>
      </c>
      <c r="AD499" s="44" t="str">
        <f aca="false">IF($A499="","",MAX(0,$AD498 + IF(N($O499)&gt;0,$M499,0) - IF(N($O499)&lt;0,MIN($AD498 + IF(N($O499)&gt;0,$M499,0),(-N($O499))*IF(($AC498+MAX(N($O499),0))&gt;0,($AD498 + IF(N($O499)&gt;0,$M499,0))/($AC498+MAX(N($O499),0)),0)),0)))</f>
        <v/>
      </c>
      <c r="AE499" s="45" t="str">
        <f aca="false">IF($A499="","",IF($AC499&gt;0,$AD499/$AC499,""))</f>
        <v/>
      </c>
    </row>
    <row r="500" customFormat="false" ht="15" hidden="false" customHeight="true" outlineLevel="0" collapsed="false">
      <c r="A500" s="36"/>
      <c r="B500" s="37"/>
      <c r="C500" s="37"/>
      <c r="D500" s="37"/>
      <c r="E500" s="37"/>
      <c r="F500" s="37"/>
      <c r="G500" s="38"/>
      <c r="H500" s="38"/>
      <c r="I500" s="38"/>
      <c r="J500" s="39" t="str">
        <f aca="false">IF($A500="","",Controls!$C$12 + SUMIFS('Capital Ledger'!$C$6:$C$405,'Capital Ledger'!$A$6:$A$405,"&lt;="&amp;$A500) + SUM($T$6:T499) - SUM($L$6:L499))</f>
        <v/>
      </c>
      <c r="K500" s="39" t="str">
        <f aca="false">IF($A500="","",MIN($J500,IF(OR($F500="Confirmed bottom",$F500="Major bottom"),Controls!$C$13,IF($F500="RADAR bottom",IF(Controls!$C$16="Yes",Controls!$C$14,0),IF($F500="Weekly boost",Controls!$C$15,0)))))</f>
        <v/>
      </c>
      <c r="L500" s="38"/>
      <c r="M500" s="39" t="str">
        <f aca="false">IF($A500="","",MAX(0,$G500)+MAX(0,$L500))</f>
        <v/>
      </c>
      <c r="N500" s="38"/>
      <c r="O500" s="40"/>
      <c r="P500" s="39" t="str">
        <f aca="false">IF($A500="","",$N500*Controls!$C$21)</f>
        <v/>
      </c>
      <c r="Q500" s="39" t="str">
        <f aca="false">IF($A500="","",$N500*Controls!$C$22)</f>
        <v/>
      </c>
      <c r="R500" s="39" t="str">
        <f aca="false">IF($A500="","",$N500*Controls!$C$23)</f>
        <v/>
      </c>
      <c r="S500" s="38"/>
      <c r="T500" s="38"/>
      <c r="U500" s="38"/>
      <c r="V500" s="39" t="str">
        <f aca="false">IF($A500="","",$J500-$L500+$T500)</f>
        <v/>
      </c>
      <c r="W500" s="41" t="str">
        <f aca="false">IF($A500="","",IF(ABS($G500-($H500+$I500))&lt;0.01,"OK","Check"))</f>
        <v/>
      </c>
      <c r="X500" s="42"/>
      <c r="Y500" s="11" t="str">
        <f aca="false">IF($A500="","",IF($L500&gt;$K500,1,0))</f>
        <v/>
      </c>
      <c r="Z500" s="11" t="str">
        <f aca="false">IF($A500="","",IF($N500&gt;0,IF(ABS($N500-($S500+$T500+$U500))&gt;0.01,1,0),0))</f>
        <v/>
      </c>
      <c r="AA500" s="11" t="str">
        <f aca="false">IF($A500="","",IF($W500&lt;&gt;"OK",1,0))</f>
        <v/>
      </c>
      <c r="AB500" s="11" t="str">
        <f aca="false">IF($A500="","",IF($V500&lt;0,1,0))</f>
        <v/>
      </c>
      <c r="AC500" s="43" t="str">
        <f aca="false">IF($A500="","",MAX(0,$AC499 + N($O500)))</f>
        <v/>
      </c>
      <c r="AD500" s="44" t="str">
        <f aca="false">IF($A500="","",MAX(0,$AD499 + IF(N($O500)&gt;0,$M500,0) - IF(N($O500)&lt;0,MIN($AD499 + IF(N($O500)&gt;0,$M500,0),(-N($O500))*IF(($AC499+MAX(N($O500),0))&gt;0,($AD499 + IF(N($O500)&gt;0,$M500,0))/($AC499+MAX(N($O500),0)),0)),0)))</f>
        <v/>
      </c>
      <c r="AE500" s="45" t="str">
        <f aca="false">IF($A500="","",IF($AC500&gt;0,$AD500/$AC500,""))</f>
        <v/>
      </c>
    </row>
    <row r="501" customFormat="false" ht="15" hidden="false" customHeight="true" outlineLevel="0" collapsed="false">
      <c r="A501" s="46"/>
      <c r="B501" s="47"/>
      <c r="C501" s="47"/>
      <c r="D501" s="47"/>
      <c r="E501" s="47"/>
      <c r="F501" s="47"/>
      <c r="G501" s="48"/>
      <c r="H501" s="48"/>
      <c r="I501" s="48"/>
      <c r="J501" s="49" t="str">
        <f aca="false">IF($A501="","",Controls!$C$12 + SUMIFS('Capital Ledger'!$C$6:$C$405,'Capital Ledger'!$A$6:$A$405,"&lt;="&amp;$A501) + SUM($T$6:T500) - SUM($L$6:L500))</f>
        <v/>
      </c>
      <c r="K501" s="49" t="str">
        <f aca="false">IF($A501="","",MIN($J501,IF(OR($F501="Confirmed bottom",$F501="Major bottom"),Controls!$C$13,IF($F501="RADAR bottom",IF(Controls!$C$16="Yes",Controls!$C$14,0),IF($F501="Weekly boost",Controls!$C$15,0)))))</f>
        <v/>
      </c>
      <c r="L501" s="48"/>
      <c r="M501" s="49" t="str">
        <f aca="false">IF($A501="","",MAX(0,$G501)+MAX(0,$L501))</f>
        <v/>
      </c>
      <c r="N501" s="48"/>
      <c r="O501" s="50"/>
      <c r="P501" s="49" t="str">
        <f aca="false">IF($A501="","",$N501*Controls!$C$21)</f>
        <v/>
      </c>
      <c r="Q501" s="49" t="str">
        <f aca="false">IF($A501="","",$N501*Controls!$C$22)</f>
        <v/>
      </c>
      <c r="R501" s="49" t="str">
        <f aca="false">IF($A501="","",$N501*Controls!$C$23)</f>
        <v/>
      </c>
      <c r="S501" s="48"/>
      <c r="T501" s="48"/>
      <c r="U501" s="48"/>
      <c r="V501" s="49" t="str">
        <f aca="false">IF($A501="","",$J501-$L501+$T501)</f>
        <v/>
      </c>
      <c r="W501" s="51" t="str">
        <f aca="false">IF($A501="","",IF(ABS($G501-($H501+$I501))&lt;0.01,"OK","Check"))</f>
        <v/>
      </c>
      <c r="X501" s="52"/>
      <c r="Y501" s="11" t="str">
        <f aca="false">IF($A501="","",IF($L501&gt;$K501,1,0))</f>
        <v/>
      </c>
      <c r="Z501" s="11" t="str">
        <f aca="false">IF($A501="","",IF($N501&gt;0,IF(ABS($N501-($S501+$T501+$U501))&gt;0.01,1,0),0))</f>
        <v/>
      </c>
      <c r="AA501" s="11" t="str">
        <f aca="false">IF($A501="","",IF($W501&lt;&gt;"OK",1,0))</f>
        <v/>
      </c>
      <c r="AB501" s="11" t="str">
        <f aca="false">IF($A501="","",IF($V501&lt;0,1,0))</f>
        <v/>
      </c>
      <c r="AC501" s="43" t="str">
        <f aca="false">IF($A501="","",MAX(0,$AC500 + N($O501)))</f>
        <v/>
      </c>
      <c r="AD501" s="44" t="str">
        <f aca="false">IF($A501="","",MAX(0,$AD500 + IF(N($O501)&gt;0,$M501,0) - IF(N($O501)&lt;0,MIN($AD500 + IF(N($O501)&gt;0,$M501,0),(-N($O501))*IF(($AC500+MAX(N($O501),0))&gt;0,($AD500 + IF(N($O501)&gt;0,$M501,0))/($AC500+MAX(N($O501),0)),0)),0)))</f>
        <v/>
      </c>
      <c r="AE501" s="45" t="str">
        <f aca="false">IF($A501="","",IF($AC501&gt;0,$AD501/$AC501,""))</f>
        <v/>
      </c>
    </row>
    <row r="502" customFormat="false" ht="15" hidden="false" customHeight="true" outlineLevel="0" collapsed="false">
      <c r="A502" s="36"/>
      <c r="B502" s="37"/>
      <c r="C502" s="37"/>
      <c r="D502" s="37"/>
      <c r="E502" s="37"/>
      <c r="F502" s="37"/>
      <c r="G502" s="38"/>
      <c r="H502" s="38"/>
      <c r="I502" s="38"/>
      <c r="J502" s="39" t="str">
        <f aca="false">IF($A502="","",Controls!$C$12 + SUMIFS('Capital Ledger'!$C$6:$C$405,'Capital Ledger'!$A$6:$A$405,"&lt;="&amp;$A502) + SUM($T$6:T501) - SUM($L$6:L501))</f>
        <v/>
      </c>
      <c r="K502" s="39" t="str">
        <f aca="false">IF($A502="","",MIN($J502,IF(OR($F502="Confirmed bottom",$F502="Major bottom"),Controls!$C$13,IF($F502="RADAR bottom",IF(Controls!$C$16="Yes",Controls!$C$14,0),IF($F502="Weekly boost",Controls!$C$15,0)))))</f>
        <v/>
      </c>
      <c r="L502" s="38"/>
      <c r="M502" s="39" t="str">
        <f aca="false">IF($A502="","",MAX(0,$G502)+MAX(0,$L502))</f>
        <v/>
      </c>
      <c r="N502" s="38"/>
      <c r="O502" s="40"/>
      <c r="P502" s="39" t="str">
        <f aca="false">IF($A502="","",$N502*Controls!$C$21)</f>
        <v/>
      </c>
      <c r="Q502" s="39" t="str">
        <f aca="false">IF($A502="","",$N502*Controls!$C$22)</f>
        <v/>
      </c>
      <c r="R502" s="39" t="str">
        <f aca="false">IF($A502="","",$N502*Controls!$C$23)</f>
        <v/>
      </c>
      <c r="S502" s="38"/>
      <c r="T502" s="38"/>
      <c r="U502" s="38"/>
      <c r="V502" s="39" t="str">
        <f aca="false">IF($A502="","",$J502-$L502+$T502)</f>
        <v/>
      </c>
      <c r="W502" s="41" t="str">
        <f aca="false">IF($A502="","",IF(ABS($G502-($H502+$I502))&lt;0.01,"OK","Check"))</f>
        <v/>
      </c>
      <c r="X502" s="42"/>
      <c r="Y502" s="11" t="str">
        <f aca="false">IF($A502="","",IF($L502&gt;$K502,1,0))</f>
        <v/>
      </c>
      <c r="Z502" s="11" t="str">
        <f aca="false">IF($A502="","",IF($N502&gt;0,IF(ABS($N502-($S502+$T502+$U502))&gt;0.01,1,0),0))</f>
        <v/>
      </c>
      <c r="AA502" s="11" t="str">
        <f aca="false">IF($A502="","",IF($W502&lt;&gt;"OK",1,0))</f>
        <v/>
      </c>
      <c r="AB502" s="11" t="str">
        <f aca="false">IF($A502="","",IF($V502&lt;0,1,0))</f>
        <v/>
      </c>
      <c r="AC502" s="43" t="str">
        <f aca="false">IF($A502="","",MAX(0,$AC501 + N($O502)))</f>
        <v/>
      </c>
      <c r="AD502" s="44" t="str">
        <f aca="false">IF($A502="","",MAX(0,$AD501 + IF(N($O502)&gt;0,$M502,0) - IF(N($O502)&lt;0,MIN($AD501 + IF(N($O502)&gt;0,$M502,0),(-N($O502))*IF(($AC501+MAX(N($O502),0))&gt;0,($AD501 + IF(N($O502)&gt;0,$M502,0))/($AC501+MAX(N($O502),0)),0)),0)))</f>
        <v/>
      </c>
      <c r="AE502" s="45" t="str">
        <f aca="false">IF($A502="","",IF($AC502&gt;0,$AD502/$AC502,""))</f>
        <v/>
      </c>
    </row>
    <row r="503" customFormat="false" ht="15" hidden="false" customHeight="true" outlineLevel="0" collapsed="false">
      <c r="A503" s="46"/>
      <c r="B503" s="47"/>
      <c r="C503" s="47"/>
      <c r="D503" s="47"/>
      <c r="E503" s="47"/>
      <c r="F503" s="47"/>
      <c r="G503" s="48"/>
      <c r="H503" s="48"/>
      <c r="I503" s="48"/>
      <c r="J503" s="49" t="str">
        <f aca="false">IF($A503="","",Controls!$C$12 + SUMIFS('Capital Ledger'!$C$6:$C$405,'Capital Ledger'!$A$6:$A$405,"&lt;="&amp;$A503) + SUM($T$6:T502) - SUM($L$6:L502))</f>
        <v/>
      </c>
      <c r="K503" s="49" t="str">
        <f aca="false">IF($A503="","",MIN($J503,IF(OR($F503="Confirmed bottom",$F503="Major bottom"),Controls!$C$13,IF($F503="RADAR bottom",IF(Controls!$C$16="Yes",Controls!$C$14,0),IF($F503="Weekly boost",Controls!$C$15,0)))))</f>
        <v/>
      </c>
      <c r="L503" s="48"/>
      <c r="M503" s="49" t="str">
        <f aca="false">IF($A503="","",MAX(0,$G503)+MAX(0,$L503))</f>
        <v/>
      </c>
      <c r="N503" s="48"/>
      <c r="O503" s="50"/>
      <c r="P503" s="49" t="str">
        <f aca="false">IF($A503="","",$N503*Controls!$C$21)</f>
        <v/>
      </c>
      <c r="Q503" s="49" t="str">
        <f aca="false">IF($A503="","",$N503*Controls!$C$22)</f>
        <v/>
      </c>
      <c r="R503" s="49" t="str">
        <f aca="false">IF($A503="","",$N503*Controls!$C$23)</f>
        <v/>
      </c>
      <c r="S503" s="48"/>
      <c r="T503" s="48"/>
      <c r="U503" s="48"/>
      <c r="V503" s="49" t="str">
        <f aca="false">IF($A503="","",$J503-$L503+$T503)</f>
        <v/>
      </c>
      <c r="W503" s="51" t="str">
        <f aca="false">IF($A503="","",IF(ABS($G503-($H503+$I503))&lt;0.01,"OK","Check"))</f>
        <v/>
      </c>
      <c r="X503" s="52"/>
      <c r="Y503" s="11" t="str">
        <f aca="false">IF($A503="","",IF($L503&gt;$K503,1,0))</f>
        <v/>
      </c>
      <c r="Z503" s="11" t="str">
        <f aca="false">IF($A503="","",IF($N503&gt;0,IF(ABS($N503-($S503+$T503+$U503))&gt;0.01,1,0),0))</f>
        <v/>
      </c>
      <c r="AA503" s="11" t="str">
        <f aca="false">IF($A503="","",IF($W503&lt;&gt;"OK",1,0))</f>
        <v/>
      </c>
      <c r="AB503" s="11" t="str">
        <f aca="false">IF($A503="","",IF($V503&lt;0,1,0))</f>
        <v/>
      </c>
      <c r="AC503" s="43" t="str">
        <f aca="false">IF($A503="","",MAX(0,$AC502 + N($O503)))</f>
        <v/>
      </c>
      <c r="AD503" s="44" t="str">
        <f aca="false">IF($A503="","",MAX(0,$AD502 + IF(N($O503)&gt;0,$M503,0) - IF(N($O503)&lt;0,MIN($AD502 + IF(N($O503)&gt;0,$M503,0),(-N($O503))*IF(($AC502+MAX(N($O503),0))&gt;0,($AD502 + IF(N($O503)&gt;0,$M503,0))/($AC502+MAX(N($O503),0)),0)),0)))</f>
        <v/>
      </c>
      <c r="AE503" s="45" t="str">
        <f aca="false">IF($A503="","",IF($AC503&gt;0,$AD503/$AC503,""))</f>
        <v/>
      </c>
    </row>
    <row r="504" customFormat="false" ht="15" hidden="false" customHeight="true" outlineLevel="0" collapsed="false">
      <c r="A504" s="36"/>
      <c r="B504" s="37"/>
      <c r="C504" s="37"/>
      <c r="D504" s="37"/>
      <c r="E504" s="37"/>
      <c r="F504" s="37"/>
      <c r="G504" s="38"/>
      <c r="H504" s="38"/>
      <c r="I504" s="38"/>
      <c r="J504" s="39" t="str">
        <f aca="false">IF($A504="","",Controls!$C$12 + SUMIFS('Capital Ledger'!$C$6:$C$405,'Capital Ledger'!$A$6:$A$405,"&lt;="&amp;$A504) + SUM($T$6:T503) - SUM($L$6:L503))</f>
        <v/>
      </c>
      <c r="K504" s="39" t="str">
        <f aca="false">IF($A504="","",MIN($J504,IF(OR($F504="Confirmed bottom",$F504="Major bottom"),Controls!$C$13,IF($F504="RADAR bottom",IF(Controls!$C$16="Yes",Controls!$C$14,0),IF($F504="Weekly boost",Controls!$C$15,0)))))</f>
        <v/>
      </c>
      <c r="L504" s="38"/>
      <c r="M504" s="39" t="str">
        <f aca="false">IF($A504="","",MAX(0,$G504)+MAX(0,$L504))</f>
        <v/>
      </c>
      <c r="N504" s="38"/>
      <c r="O504" s="40"/>
      <c r="P504" s="39" t="str">
        <f aca="false">IF($A504="","",$N504*Controls!$C$21)</f>
        <v/>
      </c>
      <c r="Q504" s="39" t="str">
        <f aca="false">IF($A504="","",$N504*Controls!$C$22)</f>
        <v/>
      </c>
      <c r="R504" s="39" t="str">
        <f aca="false">IF($A504="","",$N504*Controls!$C$23)</f>
        <v/>
      </c>
      <c r="S504" s="38"/>
      <c r="T504" s="38"/>
      <c r="U504" s="38"/>
      <c r="V504" s="39" t="str">
        <f aca="false">IF($A504="","",$J504-$L504+$T504)</f>
        <v/>
      </c>
      <c r="W504" s="41" t="str">
        <f aca="false">IF($A504="","",IF(ABS($G504-($H504+$I504))&lt;0.01,"OK","Check"))</f>
        <v/>
      </c>
      <c r="X504" s="42"/>
      <c r="Y504" s="11" t="str">
        <f aca="false">IF($A504="","",IF($L504&gt;$K504,1,0))</f>
        <v/>
      </c>
      <c r="Z504" s="11" t="str">
        <f aca="false">IF($A504="","",IF($N504&gt;0,IF(ABS($N504-($S504+$T504+$U504))&gt;0.01,1,0),0))</f>
        <v/>
      </c>
      <c r="AA504" s="11" t="str">
        <f aca="false">IF($A504="","",IF($W504&lt;&gt;"OK",1,0))</f>
        <v/>
      </c>
      <c r="AB504" s="11" t="str">
        <f aca="false">IF($A504="","",IF($V504&lt;0,1,0))</f>
        <v/>
      </c>
      <c r="AC504" s="43" t="str">
        <f aca="false">IF($A504="","",MAX(0,$AC503 + N($O504)))</f>
        <v/>
      </c>
      <c r="AD504" s="44" t="str">
        <f aca="false">IF($A504="","",MAX(0,$AD503 + IF(N($O504)&gt;0,$M504,0) - IF(N($O504)&lt;0,MIN($AD503 + IF(N($O504)&gt;0,$M504,0),(-N($O504))*IF(($AC503+MAX(N($O504),0))&gt;0,($AD503 + IF(N($O504)&gt;0,$M504,0))/($AC503+MAX(N($O504),0)),0)),0)))</f>
        <v/>
      </c>
      <c r="AE504" s="45" t="str">
        <f aca="false">IF($A504="","",IF($AC504&gt;0,$AD504/$AC504,""))</f>
        <v/>
      </c>
    </row>
    <row r="505" customFormat="false" ht="15" hidden="false" customHeight="true" outlineLevel="0" collapsed="false">
      <c r="A505" s="46"/>
      <c r="B505" s="47"/>
      <c r="C505" s="47"/>
      <c r="D505" s="47"/>
      <c r="E505" s="47"/>
      <c r="F505" s="47"/>
      <c r="G505" s="48"/>
      <c r="H505" s="48"/>
      <c r="I505" s="48"/>
      <c r="J505" s="49" t="str">
        <f aca="false">IF($A505="","",Controls!$C$12 + SUMIFS('Capital Ledger'!$C$6:$C$405,'Capital Ledger'!$A$6:$A$405,"&lt;="&amp;$A505) + SUM($T$6:T504) - SUM($L$6:L504))</f>
        <v/>
      </c>
      <c r="K505" s="49" t="str">
        <f aca="false">IF($A505="","",MIN($J505,IF(OR($F505="Confirmed bottom",$F505="Major bottom"),Controls!$C$13,IF($F505="RADAR bottom",IF(Controls!$C$16="Yes",Controls!$C$14,0),IF($F505="Weekly boost",Controls!$C$15,0)))))</f>
        <v/>
      </c>
      <c r="L505" s="48"/>
      <c r="M505" s="49" t="str">
        <f aca="false">IF($A505="","",MAX(0,$G505)+MAX(0,$L505))</f>
        <v/>
      </c>
      <c r="N505" s="48"/>
      <c r="O505" s="50"/>
      <c r="P505" s="49" t="str">
        <f aca="false">IF($A505="","",$N505*Controls!$C$21)</f>
        <v/>
      </c>
      <c r="Q505" s="49" t="str">
        <f aca="false">IF($A505="","",$N505*Controls!$C$22)</f>
        <v/>
      </c>
      <c r="R505" s="49" t="str">
        <f aca="false">IF($A505="","",$N505*Controls!$C$23)</f>
        <v/>
      </c>
      <c r="S505" s="48"/>
      <c r="T505" s="48"/>
      <c r="U505" s="48"/>
      <c r="V505" s="49" t="str">
        <f aca="false">IF($A505="","",$J505-$L505+$T505)</f>
        <v/>
      </c>
      <c r="W505" s="51" t="str">
        <f aca="false">IF($A505="","",IF(ABS($G505-($H505+$I505))&lt;0.01,"OK","Check"))</f>
        <v/>
      </c>
      <c r="X505" s="52"/>
      <c r="Y505" s="11" t="str">
        <f aca="false">IF($A505="","",IF($L505&gt;$K505,1,0))</f>
        <v/>
      </c>
      <c r="Z505" s="11" t="str">
        <f aca="false">IF($A505="","",IF($N505&gt;0,IF(ABS($N505-($S505+$T505+$U505))&gt;0.01,1,0),0))</f>
        <v/>
      </c>
      <c r="AA505" s="11" t="str">
        <f aca="false">IF($A505="","",IF($W505&lt;&gt;"OK",1,0))</f>
        <v/>
      </c>
      <c r="AB505" s="11" t="str">
        <f aca="false">IF($A505="","",IF($V505&lt;0,1,0))</f>
        <v/>
      </c>
      <c r="AC505" s="43" t="str">
        <f aca="false">IF($A505="","",MAX(0,$AC504 + N($O505)))</f>
        <v/>
      </c>
      <c r="AD505" s="44" t="str">
        <f aca="false">IF($A505="","",MAX(0,$AD504 + IF(N($O505)&gt;0,$M505,0) - IF(N($O505)&lt;0,MIN($AD504 + IF(N($O505)&gt;0,$M505,0),(-N($O505))*IF(($AC504+MAX(N($O505),0))&gt;0,($AD504 + IF(N($O505)&gt;0,$M505,0))/($AC504+MAX(N($O505),0)),0)),0)))</f>
        <v/>
      </c>
      <c r="AE505" s="45" t="str">
        <f aca="false">IF($A505="","",IF($AC505&gt;0,$AD505/$AC505,""))</f>
        <v/>
      </c>
    </row>
    <row r="506" customFormat="false" ht="15" hidden="false" customHeight="true" outlineLevel="0" collapsed="false">
      <c r="A506" s="36"/>
      <c r="B506" s="37"/>
      <c r="C506" s="37"/>
      <c r="D506" s="37"/>
      <c r="E506" s="37"/>
      <c r="F506" s="37"/>
      <c r="G506" s="38"/>
      <c r="H506" s="38"/>
      <c r="I506" s="38"/>
      <c r="J506" s="39" t="str">
        <f aca="false">IF($A506="","",Controls!$C$12 + SUMIFS('Capital Ledger'!$C$6:$C$405,'Capital Ledger'!$A$6:$A$405,"&lt;="&amp;$A506) + SUM($T$6:T505) - SUM($L$6:L505))</f>
        <v/>
      </c>
      <c r="K506" s="39" t="str">
        <f aca="false">IF($A506="","",MIN($J506,IF(OR($F506="Confirmed bottom",$F506="Major bottom"),Controls!$C$13,IF($F506="RADAR bottom",IF(Controls!$C$16="Yes",Controls!$C$14,0),IF($F506="Weekly boost",Controls!$C$15,0)))))</f>
        <v/>
      </c>
      <c r="L506" s="38"/>
      <c r="M506" s="39" t="str">
        <f aca="false">IF($A506="","",MAX(0,$G506)+MAX(0,$L506))</f>
        <v/>
      </c>
      <c r="N506" s="38"/>
      <c r="O506" s="40"/>
      <c r="P506" s="39" t="str">
        <f aca="false">IF($A506="","",$N506*Controls!$C$21)</f>
        <v/>
      </c>
      <c r="Q506" s="39" t="str">
        <f aca="false">IF($A506="","",$N506*Controls!$C$22)</f>
        <v/>
      </c>
      <c r="R506" s="39" t="str">
        <f aca="false">IF($A506="","",$N506*Controls!$C$23)</f>
        <v/>
      </c>
      <c r="S506" s="38"/>
      <c r="T506" s="38"/>
      <c r="U506" s="38"/>
      <c r="V506" s="39" t="str">
        <f aca="false">IF($A506="","",$J506-$L506+$T506)</f>
        <v/>
      </c>
      <c r="W506" s="41" t="str">
        <f aca="false">IF($A506="","",IF(ABS($G506-($H506+$I506))&lt;0.01,"OK","Check"))</f>
        <v/>
      </c>
      <c r="X506" s="42"/>
      <c r="Y506" s="11" t="str">
        <f aca="false">IF($A506="","",IF($L506&gt;$K506,1,0))</f>
        <v/>
      </c>
      <c r="Z506" s="11" t="str">
        <f aca="false">IF($A506="","",IF($N506&gt;0,IF(ABS($N506-($S506+$T506+$U506))&gt;0.01,1,0),0))</f>
        <v/>
      </c>
      <c r="AA506" s="11" t="str">
        <f aca="false">IF($A506="","",IF($W506&lt;&gt;"OK",1,0))</f>
        <v/>
      </c>
      <c r="AB506" s="11" t="str">
        <f aca="false">IF($A506="","",IF($V506&lt;0,1,0))</f>
        <v/>
      </c>
      <c r="AC506" s="43" t="str">
        <f aca="false">IF($A506="","",MAX(0,$AC505 + N($O506)))</f>
        <v/>
      </c>
      <c r="AD506" s="44" t="str">
        <f aca="false">IF($A506="","",MAX(0,$AD505 + IF(N($O506)&gt;0,$M506,0) - IF(N($O506)&lt;0,MIN($AD505 + IF(N($O506)&gt;0,$M506,0),(-N($O506))*IF(($AC505+MAX(N($O506),0))&gt;0,($AD505 + IF(N($O506)&gt;0,$M506,0))/($AC505+MAX(N($O506),0)),0)),0)))</f>
        <v/>
      </c>
      <c r="AE506" s="45" t="str">
        <f aca="false">IF($A506="","",IF($AC506&gt;0,$AD506/$AC506,""))</f>
        <v/>
      </c>
    </row>
    <row r="507" customFormat="false" ht="15" hidden="false" customHeight="true" outlineLevel="0" collapsed="false">
      <c r="A507" s="46"/>
      <c r="B507" s="47"/>
      <c r="C507" s="47"/>
      <c r="D507" s="47"/>
      <c r="E507" s="47"/>
      <c r="F507" s="47"/>
      <c r="G507" s="48"/>
      <c r="H507" s="48"/>
      <c r="I507" s="48"/>
      <c r="J507" s="49" t="str">
        <f aca="false">IF($A507="","",Controls!$C$12 + SUMIFS('Capital Ledger'!$C$6:$C$405,'Capital Ledger'!$A$6:$A$405,"&lt;="&amp;$A507) + SUM($T$6:T506) - SUM($L$6:L506))</f>
        <v/>
      </c>
      <c r="K507" s="49" t="str">
        <f aca="false">IF($A507="","",MIN($J507,IF(OR($F507="Confirmed bottom",$F507="Major bottom"),Controls!$C$13,IF($F507="RADAR bottom",IF(Controls!$C$16="Yes",Controls!$C$14,0),IF($F507="Weekly boost",Controls!$C$15,0)))))</f>
        <v/>
      </c>
      <c r="L507" s="48"/>
      <c r="M507" s="49" t="str">
        <f aca="false">IF($A507="","",MAX(0,$G507)+MAX(0,$L507))</f>
        <v/>
      </c>
      <c r="N507" s="48"/>
      <c r="O507" s="50"/>
      <c r="P507" s="49" t="str">
        <f aca="false">IF($A507="","",$N507*Controls!$C$21)</f>
        <v/>
      </c>
      <c r="Q507" s="49" t="str">
        <f aca="false">IF($A507="","",$N507*Controls!$C$22)</f>
        <v/>
      </c>
      <c r="R507" s="49" t="str">
        <f aca="false">IF($A507="","",$N507*Controls!$C$23)</f>
        <v/>
      </c>
      <c r="S507" s="48"/>
      <c r="T507" s="48"/>
      <c r="U507" s="48"/>
      <c r="V507" s="49" t="str">
        <f aca="false">IF($A507="","",$J507-$L507+$T507)</f>
        <v/>
      </c>
      <c r="W507" s="51" t="str">
        <f aca="false">IF($A507="","",IF(ABS($G507-($H507+$I507))&lt;0.01,"OK","Check"))</f>
        <v/>
      </c>
      <c r="X507" s="52"/>
      <c r="Y507" s="11" t="str">
        <f aca="false">IF($A507="","",IF($L507&gt;$K507,1,0))</f>
        <v/>
      </c>
      <c r="Z507" s="11" t="str">
        <f aca="false">IF($A507="","",IF($N507&gt;0,IF(ABS($N507-($S507+$T507+$U507))&gt;0.01,1,0),0))</f>
        <v/>
      </c>
      <c r="AA507" s="11" t="str">
        <f aca="false">IF($A507="","",IF($W507&lt;&gt;"OK",1,0))</f>
        <v/>
      </c>
      <c r="AB507" s="11" t="str">
        <f aca="false">IF($A507="","",IF($V507&lt;0,1,0))</f>
        <v/>
      </c>
      <c r="AC507" s="43" t="str">
        <f aca="false">IF($A507="","",MAX(0,$AC506 + N($O507)))</f>
        <v/>
      </c>
      <c r="AD507" s="44" t="str">
        <f aca="false">IF($A507="","",MAX(0,$AD506 + IF(N($O507)&gt;0,$M507,0) - IF(N($O507)&lt;0,MIN($AD506 + IF(N($O507)&gt;0,$M507,0),(-N($O507))*IF(($AC506+MAX(N($O507),0))&gt;0,($AD506 + IF(N($O507)&gt;0,$M507,0))/($AC506+MAX(N($O507),0)),0)),0)))</f>
        <v/>
      </c>
      <c r="AE507" s="45" t="str">
        <f aca="false">IF($A507="","",IF($AC507&gt;0,$AD507/$AC507,""))</f>
        <v/>
      </c>
    </row>
    <row r="508" customFormat="false" ht="15" hidden="false" customHeight="true" outlineLevel="0" collapsed="false">
      <c r="A508" s="36"/>
      <c r="B508" s="37"/>
      <c r="C508" s="37"/>
      <c r="D508" s="37"/>
      <c r="E508" s="37"/>
      <c r="F508" s="37"/>
      <c r="G508" s="38"/>
      <c r="H508" s="38"/>
      <c r="I508" s="38"/>
      <c r="J508" s="39" t="str">
        <f aca="false">IF($A508="","",Controls!$C$12 + SUMIFS('Capital Ledger'!$C$6:$C$405,'Capital Ledger'!$A$6:$A$405,"&lt;="&amp;$A508) + SUM($T$6:T507) - SUM($L$6:L507))</f>
        <v/>
      </c>
      <c r="K508" s="39" t="str">
        <f aca="false">IF($A508="","",MIN($J508,IF(OR($F508="Confirmed bottom",$F508="Major bottom"),Controls!$C$13,IF($F508="RADAR bottom",IF(Controls!$C$16="Yes",Controls!$C$14,0),IF($F508="Weekly boost",Controls!$C$15,0)))))</f>
        <v/>
      </c>
      <c r="L508" s="38"/>
      <c r="M508" s="39" t="str">
        <f aca="false">IF($A508="","",MAX(0,$G508)+MAX(0,$L508))</f>
        <v/>
      </c>
      <c r="N508" s="38"/>
      <c r="O508" s="40"/>
      <c r="P508" s="39" t="str">
        <f aca="false">IF($A508="","",$N508*Controls!$C$21)</f>
        <v/>
      </c>
      <c r="Q508" s="39" t="str">
        <f aca="false">IF($A508="","",$N508*Controls!$C$22)</f>
        <v/>
      </c>
      <c r="R508" s="39" t="str">
        <f aca="false">IF($A508="","",$N508*Controls!$C$23)</f>
        <v/>
      </c>
      <c r="S508" s="38"/>
      <c r="T508" s="38"/>
      <c r="U508" s="38"/>
      <c r="V508" s="39" t="str">
        <f aca="false">IF($A508="","",$J508-$L508+$T508)</f>
        <v/>
      </c>
      <c r="W508" s="41" t="str">
        <f aca="false">IF($A508="","",IF(ABS($G508-($H508+$I508))&lt;0.01,"OK","Check"))</f>
        <v/>
      </c>
      <c r="X508" s="42"/>
      <c r="Y508" s="11" t="str">
        <f aca="false">IF($A508="","",IF($L508&gt;$K508,1,0))</f>
        <v/>
      </c>
      <c r="Z508" s="11" t="str">
        <f aca="false">IF($A508="","",IF($N508&gt;0,IF(ABS($N508-($S508+$T508+$U508))&gt;0.01,1,0),0))</f>
        <v/>
      </c>
      <c r="AA508" s="11" t="str">
        <f aca="false">IF($A508="","",IF($W508&lt;&gt;"OK",1,0))</f>
        <v/>
      </c>
      <c r="AB508" s="11" t="str">
        <f aca="false">IF($A508="","",IF($V508&lt;0,1,0))</f>
        <v/>
      </c>
      <c r="AC508" s="43" t="str">
        <f aca="false">IF($A508="","",MAX(0,$AC507 + N($O508)))</f>
        <v/>
      </c>
      <c r="AD508" s="44" t="str">
        <f aca="false">IF($A508="","",MAX(0,$AD507 + IF(N($O508)&gt;0,$M508,0) - IF(N($O508)&lt;0,MIN($AD507 + IF(N($O508)&gt;0,$M508,0),(-N($O508))*IF(($AC507+MAX(N($O508),0))&gt;0,($AD507 + IF(N($O508)&gt;0,$M508,0))/($AC507+MAX(N($O508),0)),0)),0)))</f>
        <v/>
      </c>
      <c r="AE508" s="45" t="str">
        <f aca="false">IF($A508="","",IF($AC508&gt;0,$AD508/$AC508,""))</f>
        <v/>
      </c>
    </row>
    <row r="509" customFormat="false" ht="15" hidden="false" customHeight="true" outlineLevel="0" collapsed="false">
      <c r="A509" s="46"/>
      <c r="B509" s="47"/>
      <c r="C509" s="47"/>
      <c r="D509" s="47"/>
      <c r="E509" s="47"/>
      <c r="F509" s="47"/>
      <c r="G509" s="48"/>
      <c r="H509" s="48"/>
      <c r="I509" s="48"/>
      <c r="J509" s="49" t="str">
        <f aca="false">IF($A509="","",Controls!$C$12 + SUMIFS('Capital Ledger'!$C$6:$C$405,'Capital Ledger'!$A$6:$A$405,"&lt;="&amp;$A509) + SUM($T$6:T508) - SUM($L$6:L508))</f>
        <v/>
      </c>
      <c r="K509" s="49" t="str">
        <f aca="false">IF($A509="","",MIN($J509,IF(OR($F509="Confirmed bottom",$F509="Major bottom"),Controls!$C$13,IF($F509="RADAR bottom",IF(Controls!$C$16="Yes",Controls!$C$14,0),IF($F509="Weekly boost",Controls!$C$15,0)))))</f>
        <v/>
      </c>
      <c r="L509" s="48"/>
      <c r="M509" s="49" t="str">
        <f aca="false">IF($A509="","",MAX(0,$G509)+MAX(0,$L509))</f>
        <v/>
      </c>
      <c r="N509" s="48"/>
      <c r="O509" s="50"/>
      <c r="P509" s="49" t="str">
        <f aca="false">IF($A509="","",$N509*Controls!$C$21)</f>
        <v/>
      </c>
      <c r="Q509" s="49" t="str">
        <f aca="false">IF($A509="","",$N509*Controls!$C$22)</f>
        <v/>
      </c>
      <c r="R509" s="49" t="str">
        <f aca="false">IF($A509="","",$N509*Controls!$C$23)</f>
        <v/>
      </c>
      <c r="S509" s="48"/>
      <c r="T509" s="48"/>
      <c r="U509" s="48"/>
      <c r="V509" s="49" t="str">
        <f aca="false">IF($A509="","",$J509-$L509+$T509)</f>
        <v/>
      </c>
      <c r="W509" s="51" t="str">
        <f aca="false">IF($A509="","",IF(ABS($G509-($H509+$I509))&lt;0.01,"OK","Check"))</f>
        <v/>
      </c>
      <c r="X509" s="52"/>
      <c r="Y509" s="11" t="str">
        <f aca="false">IF($A509="","",IF($L509&gt;$K509,1,0))</f>
        <v/>
      </c>
      <c r="Z509" s="11" t="str">
        <f aca="false">IF($A509="","",IF($N509&gt;0,IF(ABS($N509-($S509+$T509+$U509))&gt;0.01,1,0),0))</f>
        <v/>
      </c>
      <c r="AA509" s="11" t="str">
        <f aca="false">IF($A509="","",IF($W509&lt;&gt;"OK",1,0))</f>
        <v/>
      </c>
      <c r="AB509" s="11" t="str">
        <f aca="false">IF($A509="","",IF($V509&lt;0,1,0))</f>
        <v/>
      </c>
      <c r="AC509" s="43" t="str">
        <f aca="false">IF($A509="","",MAX(0,$AC508 + N($O509)))</f>
        <v/>
      </c>
      <c r="AD509" s="44" t="str">
        <f aca="false">IF($A509="","",MAX(0,$AD508 + IF(N($O509)&gt;0,$M509,0) - IF(N($O509)&lt;0,MIN($AD508 + IF(N($O509)&gt;0,$M509,0),(-N($O509))*IF(($AC508+MAX(N($O509),0))&gt;0,($AD508 + IF(N($O509)&gt;0,$M509,0))/($AC508+MAX(N($O509),0)),0)),0)))</f>
        <v/>
      </c>
      <c r="AE509" s="45" t="str">
        <f aca="false">IF($A509="","",IF($AC509&gt;0,$AD509/$AC509,""))</f>
        <v/>
      </c>
    </row>
    <row r="510" customFormat="false" ht="15" hidden="false" customHeight="true" outlineLevel="0" collapsed="false">
      <c r="A510" s="36"/>
      <c r="B510" s="37"/>
      <c r="C510" s="37"/>
      <c r="D510" s="37"/>
      <c r="E510" s="37"/>
      <c r="F510" s="37"/>
      <c r="G510" s="38"/>
      <c r="H510" s="38"/>
      <c r="I510" s="38"/>
      <c r="J510" s="39" t="str">
        <f aca="false">IF($A510="","",Controls!$C$12 + SUMIFS('Capital Ledger'!$C$6:$C$405,'Capital Ledger'!$A$6:$A$405,"&lt;="&amp;$A510) + SUM($T$6:T509) - SUM($L$6:L509))</f>
        <v/>
      </c>
      <c r="K510" s="39" t="str">
        <f aca="false">IF($A510="","",MIN($J510,IF(OR($F510="Confirmed bottom",$F510="Major bottom"),Controls!$C$13,IF($F510="RADAR bottom",IF(Controls!$C$16="Yes",Controls!$C$14,0),IF($F510="Weekly boost",Controls!$C$15,0)))))</f>
        <v/>
      </c>
      <c r="L510" s="38"/>
      <c r="M510" s="39" t="str">
        <f aca="false">IF($A510="","",MAX(0,$G510)+MAX(0,$L510))</f>
        <v/>
      </c>
      <c r="N510" s="38"/>
      <c r="O510" s="40"/>
      <c r="P510" s="39" t="str">
        <f aca="false">IF($A510="","",$N510*Controls!$C$21)</f>
        <v/>
      </c>
      <c r="Q510" s="39" t="str">
        <f aca="false">IF($A510="","",$N510*Controls!$C$22)</f>
        <v/>
      </c>
      <c r="R510" s="39" t="str">
        <f aca="false">IF($A510="","",$N510*Controls!$C$23)</f>
        <v/>
      </c>
      <c r="S510" s="38"/>
      <c r="T510" s="38"/>
      <c r="U510" s="38"/>
      <c r="V510" s="39" t="str">
        <f aca="false">IF($A510="","",$J510-$L510+$T510)</f>
        <v/>
      </c>
      <c r="W510" s="41" t="str">
        <f aca="false">IF($A510="","",IF(ABS($G510-($H510+$I510))&lt;0.01,"OK","Check"))</f>
        <v/>
      </c>
      <c r="X510" s="42"/>
      <c r="Y510" s="11" t="str">
        <f aca="false">IF($A510="","",IF($L510&gt;$K510,1,0))</f>
        <v/>
      </c>
      <c r="Z510" s="11" t="str">
        <f aca="false">IF($A510="","",IF($N510&gt;0,IF(ABS($N510-($S510+$T510+$U510))&gt;0.01,1,0),0))</f>
        <v/>
      </c>
      <c r="AA510" s="11" t="str">
        <f aca="false">IF($A510="","",IF($W510&lt;&gt;"OK",1,0))</f>
        <v/>
      </c>
      <c r="AB510" s="11" t="str">
        <f aca="false">IF($A510="","",IF($V510&lt;0,1,0))</f>
        <v/>
      </c>
      <c r="AC510" s="43" t="str">
        <f aca="false">IF($A510="","",MAX(0,$AC509 + N($O510)))</f>
        <v/>
      </c>
      <c r="AD510" s="44" t="str">
        <f aca="false">IF($A510="","",MAX(0,$AD509 + IF(N($O510)&gt;0,$M510,0) - IF(N($O510)&lt;0,MIN($AD509 + IF(N($O510)&gt;0,$M510,0),(-N($O510))*IF(($AC509+MAX(N($O510),0))&gt;0,($AD509 + IF(N($O510)&gt;0,$M510,0))/($AC509+MAX(N($O510),0)),0)),0)))</f>
        <v/>
      </c>
      <c r="AE510" s="45" t="str">
        <f aca="false">IF($A510="","",IF($AC510&gt;0,$AD510/$AC510,""))</f>
        <v/>
      </c>
    </row>
    <row r="511" customFormat="false" ht="15" hidden="false" customHeight="true" outlineLevel="0" collapsed="false">
      <c r="A511" s="46"/>
      <c r="B511" s="47"/>
      <c r="C511" s="47"/>
      <c r="D511" s="47"/>
      <c r="E511" s="47"/>
      <c r="F511" s="47"/>
      <c r="G511" s="48"/>
      <c r="H511" s="48"/>
      <c r="I511" s="48"/>
      <c r="J511" s="49" t="str">
        <f aca="false">IF($A511="","",Controls!$C$12 + SUMIFS('Capital Ledger'!$C$6:$C$405,'Capital Ledger'!$A$6:$A$405,"&lt;="&amp;$A511) + SUM($T$6:T510) - SUM($L$6:L510))</f>
        <v/>
      </c>
      <c r="K511" s="49" t="str">
        <f aca="false">IF($A511="","",MIN($J511,IF(OR($F511="Confirmed bottom",$F511="Major bottom"),Controls!$C$13,IF($F511="RADAR bottom",IF(Controls!$C$16="Yes",Controls!$C$14,0),IF($F511="Weekly boost",Controls!$C$15,0)))))</f>
        <v/>
      </c>
      <c r="L511" s="48"/>
      <c r="M511" s="49" t="str">
        <f aca="false">IF($A511="","",MAX(0,$G511)+MAX(0,$L511))</f>
        <v/>
      </c>
      <c r="N511" s="48"/>
      <c r="O511" s="50"/>
      <c r="P511" s="49" t="str">
        <f aca="false">IF($A511="","",$N511*Controls!$C$21)</f>
        <v/>
      </c>
      <c r="Q511" s="49" t="str">
        <f aca="false">IF($A511="","",$N511*Controls!$C$22)</f>
        <v/>
      </c>
      <c r="R511" s="49" t="str">
        <f aca="false">IF($A511="","",$N511*Controls!$C$23)</f>
        <v/>
      </c>
      <c r="S511" s="48"/>
      <c r="T511" s="48"/>
      <c r="U511" s="48"/>
      <c r="V511" s="49" t="str">
        <f aca="false">IF($A511="","",$J511-$L511+$T511)</f>
        <v/>
      </c>
      <c r="W511" s="51" t="str">
        <f aca="false">IF($A511="","",IF(ABS($G511-($H511+$I511))&lt;0.01,"OK","Check"))</f>
        <v/>
      </c>
      <c r="X511" s="52"/>
      <c r="Y511" s="11" t="str">
        <f aca="false">IF($A511="","",IF($L511&gt;$K511,1,0))</f>
        <v/>
      </c>
      <c r="Z511" s="11" t="str">
        <f aca="false">IF($A511="","",IF($N511&gt;0,IF(ABS($N511-($S511+$T511+$U511))&gt;0.01,1,0),0))</f>
        <v/>
      </c>
      <c r="AA511" s="11" t="str">
        <f aca="false">IF($A511="","",IF($W511&lt;&gt;"OK",1,0))</f>
        <v/>
      </c>
      <c r="AB511" s="11" t="str">
        <f aca="false">IF($A511="","",IF($V511&lt;0,1,0))</f>
        <v/>
      </c>
      <c r="AC511" s="43" t="str">
        <f aca="false">IF($A511="","",MAX(0,$AC510 + N($O511)))</f>
        <v/>
      </c>
      <c r="AD511" s="44" t="str">
        <f aca="false">IF($A511="","",MAX(0,$AD510 + IF(N($O511)&gt;0,$M511,0) - IF(N($O511)&lt;0,MIN($AD510 + IF(N($O511)&gt;0,$M511,0),(-N($O511))*IF(($AC510+MAX(N($O511),0))&gt;0,($AD510 + IF(N($O511)&gt;0,$M511,0))/($AC510+MAX(N($O511),0)),0)),0)))</f>
        <v/>
      </c>
      <c r="AE511" s="45" t="str">
        <f aca="false">IF($A511="","",IF($AC511&gt;0,$AD511/$AC511,""))</f>
        <v/>
      </c>
    </row>
    <row r="512" customFormat="false" ht="15" hidden="false" customHeight="true" outlineLevel="0" collapsed="false">
      <c r="A512" s="36"/>
      <c r="B512" s="37"/>
      <c r="C512" s="37"/>
      <c r="D512" s="37"/>
      <c r="E512" s="37"/>
      <c r="F512" s="37"/>
      <c r="G512" s="38"/>
      <c r="H512" s="38"/>
      <c r="I512" s="38"/>
      <c r="J512" s="39" t="str">
        <f aca="false">IF($A512="","",Controls!$C$12 + SUMIFS('Capital Ledger'!$C$6:$C$405,'Capital Ledger'!$A$6:$A$405,"&lt;="&amp;$A512) + SUM($T$6:T511) - SUM($L$6:L511))</f>
        <v/>
      </c>
      <c r="K512" s="39" t="str">
        <f aca="false">IF($A512="","",MIN($J512,IF(OR($F512="Confirmed bottom",$F512="Major bottom"),Controls!$C$13,IF($F512="RADAR bottom",IF(Controls!$C$16="Yes",Controls!$C$14,0),IF($F512="Weekly boost",Controls!$C$15,0)))))</f>
        <v/>
      </c>
      <c r="L512" s="38"/>
      <c r="M512" s="39" t="str">
        <f aca="false">IF($A512="","",MAX(0,$G512)+MAX(0,$L512))</f>
        <v/>
      </c>
      <c r="N512" s="38"/>
      <c r="O512" s="40"/>
      <c r="P512" s="39" t="str">
        <f aca="false">IF($A512="","",$N512*Controls!$C$21)</f>
        <v/>
      </c>
      <c r="Q512" s="39" t="str">
        <f aca="false">IF($A512="","",$N512*Controls!$C$22)</f>
        <v/>
      </c>
      <c r="R512" s="39" t="str">
        <f aca="false">IF($A512="","",$N512*Controls!$C$23)</f>
        <v/>
      </c>
      <c r="S512" s="38"/>
      <c r="T512" s="38"/>
      <c r="U512" s="38"/>
      <c r="V512" s="39" t="str">
        <f aca="false">IF($A512="","",$J512-$L512+$T512)</f>
        <v/>
      </c>
      <c r="W512" s="41" t="str">
        <f aca="false">IF($A512="","",IF(ABS($G512-($H512+$I512))&lt;0.01,"OK","Check"))</f>
        <v/>
      </c>
      <c r="X512" s="42"/>
      <c r="Y512" s="11" t="str">
        <f aca="false">IF($A512="","",IF($L512&gt;$K512,1,0))</f>
        <v/>
      </c>
      <c r="Z512" s="11" t="str">
        <f aca="false">IF($A512="","",IF($N512&gt;0,IF(ABS($N512-($S512+$T512+$U512))&gt;0.01,1,0),0))</f>
        <v/>
      </c>
      <c r="AA512" s="11" t="str">
        <f aca="false">IF($A512="","",IF($W512&lt;&gt;"OK",1,0))</f>
        <v/>
      </c>
      <c r="AB512" s="11" t="str">
        <f aca="false">IF($A512="","",IF($V512&lt;0,1,0))</f>
        <v/>
      </c>
      <c r="AC512" s="43" t="str">
        <f aca="false">IF($A512="","",MAX(0,$AC511 + N($O512)))</f>
        <v/>
      </c>
      <c r="AD512" s="44" t="str">
        <f aca="false">IF($A512="","",MAX(0,$AD511 + IF(N($O512)&gt;0,$M512,0) - IF(N($O512)&lt;0,MIN($AD511 + IF(N($O512)&gt;0,$M512,0),(-N($O512))*IF(($AC511+MAX(N($O512),0))&gt;0,($AD511 + IF(N($O512)&gt;0,$M512,0))/($AC511+MAX(N($O512),0)),0)),0)))</f>
        <v/>
      </c>
      <c r="AE512" s="45" t="str">
        <f aca="false">IF($A512="","",IF($AC512&gt;0,$AD512/$AC512,""))</f>
        <v/>
      </c>
    </row>
    <row r="513" customFormat="false" ht="15" hidden="false" customHeight="true" outlineLevel="0" collapsed="false">
      <c r="A513" s="46"/>
      <c r="B513" s="47"/>
      <c r="C513" s="47"/>
      <c r="D513" s="47"/>
      <c r="E513" s="47"/>
      <c r="F513" s="47"/>
      <c r="G513" s="48"/>
      <c r="H513" s="48"/>
      <c r="I513" s="48"/>
      <c r="J513" s="49" t="str">
        <f aca="false">IF($A513="","",Controls!$C$12 + SUMIFS('Capital Ledger'!$C$6:$C$405,'Capital Ledger'!$A$6:$A$405,"&lt;="&amp;$A513) + SUM($T$6:T512) - SUM($L$6:L512))</f>
        <v/>
      </c>
      <c r="K513" s="49" t="str">
        <f aca="false">IF($A513="","",MIN($J513,IF(OR($F513="Confirmed bottom",$F513="Major bottom"),Controls!$C$13,IF($F513="RADAR bottom",IF(Controls!$C$16="Yes",Controls!$C$14,0),IF($F513="Weekly boost",Controls!$C$15,0)))))</f>
        <v/>
      </c>
      <c r="L513" s="48"/>
      <c r="M513" s="49" t="str">
        <f aca="false">IF($A513="","",MAX(0,$G513)+MAX(0,$L513))</f>
        <v/>
      </c>
      <c r="N513" s="48"/>
      <c r="O513" s="50"/>
      <c r="P513" s="49" t="str">
        <f aca="false">IF($A513="","",$N513*Controls!$C$21)</f>
        <v/>
      </c>
      <c r="Q513" s="49" t="str">
        <f aca="false">IF($A513="","",$N513*Controls!$C$22)</f>
        <v/>
      </c>
      <c r="R513" s="49" t="str">
        <f aca="false">IF($A513="","",$N513*Controls!$C$23)</f>
        <v/>
      </c>
      <c r="S513" s="48"/>
      <c r="T513" s="48"/>
      <c r="U513" s="48"/>
      <c r="V513" s="49" t="str">
        <f aca="false">IF($A513="","",$J513-$L513+$T513)</f>
        <v/>
      </c>
      <c r="W513" s="51" t="str">
        <f aca="false">IF($A513="","",IF(ABS($G513-($H513+$I513))&lt;0.01,"OK","Check"))</f>
        <v/>
      </c>
      <c r="X513" s="52"/>
      <c r="Y513" s="11" t="str">
        <f aca="false">IF($A513="","",IF($L513&gt;$K513,1,0))</f>
        <v/>
      </c>
      <c r="Z513" s="11" t="str">
        <f aca="false">IF($A513="","",IF($N513&gt;0,IF(ABS($N513-($S513+$T513+$U513))&gt;0.01,1,0),0))</f>
        <v/>
      </c>
      <c r="AA513" s="11" t="str">
        <f aca="false">IF($A513="","",IF($W513&lt;&gt;"OK",1,0))</f>
        <v/>
      </c>
      <c r="AB513" s="11" t="str">
        <f aca="false">IF($A513="","",IF($V513&lt;0,1,0))</f>
        <v/>
      </c>
      <c r="AC513" s="43" t="str">
        <f aca="false">IF($A513="","",MAX(0,$AC512 + N($O513)))</f>
        <v/>
      </c>
      <c r="AD513" s="44" t="str">
        <f aca="false">IF($A513="","",MAX(0,$AD512 + IF(N($O513)&gt;0,$M513,0) - IF(N($O513)&lt;0,MIN($AD512 + IF(N($O513)&gt;0,$M513,0),(-N($O513))*IF(($AC512+MAX(N($O513),0))&gt;0,($AD512 + IF(N($O513)&gt;0,$M513,0))/($AC512+MAX(N($O513),0)),0)),0)))</f>
        <v/>
      </c>
      <c r="AE513" s="45" t="str">
        <f aca="false">IF($A513="","",IF($AC513&gt;0,$AD513/$AC513,""))</f>
        <v/>
      </c>
    </row>
    <row r="514" customFormat="false" ht="15" hidden="false" customHeight="true" outlineLevel="0" collapsed="false">
      <c r="A514" s="36"/>
      <c r="B514" s="37"/>
      <c r="C514" s="37"/>
      <c r="D514" s="37"/>
      <c r="E514" s="37"/>
      <c r="F514" s="37"/>
      <c r="G514" s="38"/>
      <c r="H514" s="38"/>
      <c r="I514" s="38"/>
      <c r="J514" s="39" t="str">
        <f aca="false">IF($A514="","",Controls!$C$12 + SUMIFS('Capital Ledger'!$C$6:$C$405,'Capital Ledger'!$A$6:$A$405,"&lt;="&amp;$A514) + SUM($T$6:T513) - SUM($L$6:L513))</f>
        <v/>
      </c>
      <c r="K514" s="39" t="str">
        <f aca="false">IF($A514="","",MIN($J514,IF(OR($F514="Confirmed bottom",$F514="Major bottom"),Controls!$C$13,IF($F514="RADAR bottom",IF(Controls!$C$16="Yes",Controls!$C$14,0),IF($F514="Weekly boost",Controls!$C$15,0)))))</f>
        <v/>
      </c>
      <c r="L514" s="38"/>
      <c r="M514" s="39" t="str">
        <f aca="false">IF($A514="","",MAX(0,$G514)+MAX(0,$L514))</f>
        <v/>
      </c>
      <c r="N514" s="38"/>
      <c r="O514" s="40"/>
      <c r="P514" s="39" t="str">
        <f aca="false">IF($A514="","",$N514*Controls!$C$21)</f>
        <v/>
      </c>
      <c r="Q514" s="39" t="str">
        <f aca="false">IF($A514="","",$N514*Controls!$C$22)</f>
        <v/>
      </c>
      <c r="R514" s="39" t="str">
        <f aca="false">IF($A514="","",$N514*Controls!$C$23)</f>
        <v/>
      </c>
      <c r="S514" s="38"/>
      <c r="T514" s="38"/>
      <c r="U514" s="38"/>
      <c r="V514" s="39" t="str">
        <f aca="false">IF($A514="","",$J514-$L514+$T514)</f>
        <v/>
      </c>
      <c r="W514" s="41" t="str">
        <f aca="false">IF($A514="","",IF(ABS($G514-($H514+$I514))&lt;0.01,"OK","Check"))</f>
        <v/>
      </c>
      <c r="X514" s="42"/>
      <c r="Y514" s="11" t="str">
        <f aca="false">IF($A514="","",IF($L514&gt;$K514,1,0))</f>
        <v/>
      </c>
      <c r="Z514" s="11" t="str">
        <f aca="false">IF($A514="","",IF($N514&gt;0,IF(ABS($N514-($S514+$T514+$U514))&gt;0.01,1,0),0))</f>
        <v/>
      </c>
      <c r="AA514" s="11" t="str">
        <f aca="false">IF($A514="","",IF($W514&lt;&gt;"OK",1,0))</f>
        <v/>
      </c>
      <c r="AB514" s="11" t="str">
        <f aca="false">IF($A514="","",IF($V514&lt;0,1,0))</f>
        <v/>
      </c>
      <c r="AC514" s="43" t="str">
        <f aca="false">IF($A514="","",MAX(0,$AC513 + N($O514)))</f>
        <v/>
      </c>
      <c r="AD514" s="44" t="str">
        <f aca="false">IF($A514="","",MAX(0,$AD513 + IF(N($O514)&gt;0,$M514,0) - IF(N($O514)&lt;0,MIN($AD513 + IF(N($O514)&gt;0,$M514,0),(-N($O514))*IF(($AC513+MAX(N($O514),0))&gt;0,($AD513 + IF(N($O514)&gt;0,$M514,0))/($AC513+MAX(N($O514),0)),0)),0)))</f>
        <v/>
      </c>
      <c r="AE514" s="45" t="str">
        <f aca="false">IF($A514="","",IF($AC514&gt;0,$AD514/$AC514,""))</f>
        <v/>
      </c>
    </row>
    <row r="515" customFormat="false" ht="15" hidden="false" customHeight="true" outlineLevel="0" collapsed="false">
      <c r="A515" s="46"/>
      <c r="B515" s="47"/>
      <c r="C515" s="47"/>
      <c r="D515" s="47"/>
      <c r="E515" s="47"/>
      <c r="F515" s="47"/>
      <c r="G515" s="48"/>
      <c r="H515" s="48"/>
      <c r="I515" s="48"/>
      <c r="J515" s="49" t="str">
        <f aca="false">IF($A515="","",Controls!$C$12 + SUMIFS('Capital Ledger'!$C$6:$C$405,'Capital Ledger'!$A$6:$A$405,"&lt;="&amp;$A515) + SUM($T$6:T514) - SUM($L$6:L514))</f>
        <v/>
      </c>
      <c r="K515" s="49" t="str">
        <f aca="false">IF($A515="","",MIN($J515,IF(OR($F515="Confirmed bottom",$F515="Major bottom"),Controls!$C$13,IF($F515="RADAR bottom",IF(Controls!$C$16="Yes",Controls!$C$14,0),IF($F515="Weekly boost",Controls!$C$15,0)))))</f>
        <v/>
      </c>
      <c r="L515" s="48"/>
      <c r="M515" s="49" t="str">
        <f aca="false">IF($A515="","",MAX(0,$G515)+MAX(0,$L515))</f>
        <v/>
      </c>
      <c r="N515" s="48"/>
      <c r="O515" s="50"/>
      <c r="P515" s="49" t="str">
        <f aca="false">IF($A515="","",$N515*Controls!$C$21)</f>
        <v/>
      </c>
      <c r="Q515" s="49" t="str">
        <f aca="false">IF($A515="","",$N515*Controls!$C$22)</f>
        <v/>
      </c>
      <c r="R515" s="49" t="str">
        <f aca="false">IF($A515="","",$N515*Controls!$C$23)</f>
        <v/>
      </c>
      <c r="S515" s="48"/>
      <c r="T515" s="48"/>
      <c r="U515" s="48"/>
      <c r="V515" s="49" t="str">
        <f aca="false">IF($A515="","",$J515-$L515+$T515)</f>
        <v/>
      </c>
      <c r="W515" s="51" t="str">
        <f aca="false">IF($A515="","",IF(ABS($G515-($H515+$I515))&lt;0.01,"OK","Check"))</f>
        <v/>
      </c>
      <c r="X515" s="52"/>
      <c r="Y515" s="11" t="str">
        <f aca="false">IF($A515="","",IF($L515&gt;$K515,1,0))</f>
        <v/>
      </c>
      <c r="Z515" s="11" t="str">
        <f aca="false">IF($A515="","",IF($N515&gt;0,IF(ABS($N515-($S515+$T515+$U515))&gt;0.01,1,0),0))</f>
        <v/>
      </c>
      <c r="AA515" s="11" t="str">
        <f aca="false">IF($A515="","",IF($W515&lt;&gt;"OK",1,0))</f>
        <v/>
      </c>
      <c r="AB515" s="11" t="str">
        <f aca="false">IF($A515="","",IF($V515&lt;0,1,0))</f>
        <v/>
      </c>
      <c r="AC515" s="43" t="str">
        <f aca="false">IF($A515="","",MAX(0,$AC514 + N($O515)))</f>
        <v/>
      </c>
      <c r="AD515" s="44" t="str">
        <f aca="false">IF($A515="","",MAX(0,$AD514 + IF(N($O515)&gt;0,$M515,0) - IF(N($O515)&lt;0,MIN($AD514 + IF(N($O515)&gt;0,$M515,0),(-N($O515))*IF(($AC514+MAX(N($O515),0))&gt;0,($AD514 + IF(N($O515)&gt;0,$M515,0))/($AC514+MAX(N($O515),0)),0)),0)))</f>
        <v/>
      </c>
      <c r="AE515" s="45" t="str">
        <f aca="false">IF($A515="","",IF($AC515&gt;0,$AD515/$AC515,""))</f>
        <v/>
      </c>
    </row>
    <row r="516" customFormat="false" ht="15" hidden="false" customHeight="true" outlineLevel="0" collapsed="false">
      <c r="A516" s="36"/>
      <c r="B516" s="37"/>
      <c r="C516" s="37"/>
      <c r="D516" s="37"/>
      <c r="E516" s="37"/>
      <c r="F516" s="37"/>
      <c r="G516" s="38"/>
      <c r="H516" s="38"/>
      <c r="I516" s="38"/>
      <c r="J516" s="39" t="str">
        <f aca="false">IF($A516="","",Controls!$C$12 + SUMIFS('Capital Ledger'!$C$6:$C$405,'Capital Ledger'!$A$6:$A$405,"&lt;="&amp;$A516) + SUM($T$6:T515) - SUM($L$6:L515))</f>
        <v/>
      </c>
      <c r="K516" s="39" t="str">
        <f aca="false">IF($A516="","",MIN($J516,IF(OR($F516="Confirmed bottom",$F516="Major bottom"),Controls!$C$13,IF($F516="RADAR bottom",IF(Controls!$C$16="Yes",Controls!$C$14,0),IF($F516="Weekly boost",Controls!$C$15,0)))))</f>
        <v/>
      </c>
      <c r="L516" s="38"/>
      <c r="M516" s="39" t="str">
        <f aca="false">IF($A516="","",MAX(0,$G516)+MAX(0,$L516))</f>
        <v/>
      </c>
      <c r="N516" s="38"/>
      <c r="O516" s="40"/>
      <c r="P516" s="39" t="str">
        <f aca="false">IF($A516="","",$N516*Controls!$C$21)</f>
        <v/>
      </c>
      <c r="Q516" s="39" t="str">
        <f aca="false">IF($A516="","",$N516*Controls!$C$22)</f>
        <v/>
      </c>
      <c r="R516" s="39" t="str">
        <f aca="false">IF($A516="","",$N516*Controls!$C$23)</f>
        <v/>
      </c>
      <c r="S516" s="38"/>
      <c r="T516" s="38"/>
      <c r="U516" s="38"/>
      <c r="V516" s="39" t="str">
        <f aca="false">IF($A516="","",$J516-$L516+$T516)</f>
        <v/>
      </c>
      <c r="W516" s="41" t="str">
        <f aca="false">IF($A516="","",IF(ABS($G516-($H516+$I516))&lt;0.01,"OK","Check"))</f>
        <v/>
      </c>
      <c r="X516" s="42"/>
      <c r="Y516" s="11" t="str">
        <f aca="false">IF($A516="","",IF($L516&gt;$K516,1,0))</f>
        <v/>
      </c>
      <c r="Z516" s="11" t="str">
        <f aca="false">IF($A516="","",IF($N516&gt;0,IF(ABS($N516-($S516+$T516+$U516))&gt;0.01,1,0),0))</f>
        <v/>
      </c>
      <c r="AA516" s="11" t="str">
        <f aca="false">IF($A516="","",IF($W516&lt;&gt;"OK",1,0))</f>
        <v/>
      </c>
      <c r="AB516" s="11" t="str">
        <f aca="false">IF($A516="","",IF($V516&lt;0,1,0))</f>
        <v/>
      </c>
      <c r="AC516" s="43" t="str">
        <f aca="false">IF($A516="","",MAX(0,$AC515 + N($O516)))</f>
        <v/>
      </c>
      <c r="AD516" s="44" t="str">
        <f aca="false">IF($A516="","",MAX(0,$AD515 + IF(N($O516)&gt;0,$M516,0) - IF(N($O516)&lt;0,MIN($AD515 + IF(N($O516)&gt;0,$M516,0),(-N($O516))*IF(($AC515+MAX(N($O516),0))&gt;0,($AD515 + IF(N($O516)&gt;0,$M516,0))/($AC515+MAX(N($O516),0)),0)),0)))</f>
        <v/>
      </c>
      <c r="AE516" s="45" t="str">
        <f aca="false">IF($A516="","",IF($AC516&gt;0,$AD516/$AC516,""))</f>
        <v/>
      </c>
    </row>
    <row r="517" customFormat="false" ht="15" hidden="false" customHeight="true" outlineLevel="0" collapsed="false">
      <c r="A517" s="46"/>
      <c r="B517" s="47"/>
      <c r="C517" s="47"/>
      <c r="D517" s="47"/>
      <c r="E517" s="47"/>
      <c r="F517" s="47"/>
      <c r="G517" s="48"/>
      <c r="H517" s="48"/>
      <c r="I517" s="48"/>
      <c r="J517" s="49" t="str">
        <f aca="false">IF($A517="","",Controls!$C$12 + SUMIFS('Capital Ledger'!$C$6:$C$405,'Capital Ledger'!$A$6:$A$405,"&lt;="&amp;$A517) + SUM($T$6:T516) - SUM($L$6:L516))</f>
        <v/>
      </c>
      <c r="K517" s="49" t="str">
        <f aca="false">IF($A517="","",MIN($J517,IF(OR($F517="Confirmed bottom",$F517="Major bottom"),Controls!$C$13,IF($F517="RADAR bottom",IF(Controls!$C$16="Yes",Controls!$C$14,0),IF($F517="Weekly boost",Controls!$C$15,0)))))</f>
        <v/>
      </c>
      <c r="L517" s="48"/>
      <c r="M517" s="49" t="str">
        <f aca="false">IF($A517="","",MAX(0,$G517)+MAX(0,$L517))</f>
        <v/>
      </c>
      <c r="N517" s="48"/>
      <c r="O517" s="50"/>
      <c r="P517" s="49" t="str">
        <f aca="false">IF($A517="","",$N517*Controls!$C$21)</f>
        <v/>
      </c>
      <c r="Q517" s="49" t="str">
        <f aca="false">IF($A517="","",$N517*Controls!$C$22)</f>
        <v/>
      </c>
      <c r="R517" s="49" t="str">
        <f aca="false">IF($A517="","",$N517*Controls!$C$23)</f>
        <v/>
      </c>
      <c r="S517" s="48"/>
      <c r="T517" s="48"/>
      <c r="U517" s="48"/>
      <c r="V517" s="49" t="str">
        <f aca="false">IF($A517="","",$J517-$L517+$T517)</f>
        <v/>
      </c>
      <c r="W517" s="51" t="str">
        <f aca="false">IF($A517="","",IF(ABS($G517-($H517+$I517))&lt;0.01,"OK","Check"))</f>
        <v/>
      </c>
      <c r="X517" s="52"/>
      <c r="Y517" s="11" t="str">
        <f aca="false">IF($A517="","",IF($L517&gt;$K517,1,0))</f>
        <v/>
      </c>
      <c r="Z517" s="11" t="str">
        <f aca="false">IF($A517="","",IF($N517&gt;0,IF(ABS($N517-($S517+$T517+$U517))&gt;0.01,1,0),0))</f>
        <v/>
      </c>
      <c r="AA517" s="11" t="str">
        <f aca="false">IF($A517="","",IF($W517&lt;&gt;"OK",1,0))</f>
        <v/>
      </c>
      <c r="AB517" s="11" t="str">
        <f aca="false">IF($A517="","",IF($V517&lt;0,1,0))</f>
        <v/>
      </c>
      <c r="AC517" s="43" t="str">
        <f aca="false">IF($A517="","",MAX(0,$AC516 + N($O517)))</f>
        <v/>
      </c>
      <c r="AD517" s="44" t="str">
        <f aca="false">IF($A517="","",MAX(0,$AD516 + IF(N($O517)&gt;0,$M517,0) - IF(N($O517)&lt;0,MIN($AD516 + IF(N($O517)&gt;0,$M517,0),(-N($O517))*IF(($AC516+MAX(N($O517),0))&gt;0,($AD516 + IF(N($O517)&gt;0,$M517,0))/($AC516+MAX(N($O517),0)),0)),0)))</f>
        <v/>
      </c>
      <c r="AE517" s="45" t="str">
        <f aca="false">IF($A517="","",IF($AC517&gt;0,$AD517/$AC517,""))</f>
        <v/>
      </c>
    </row>
    <row r="518" customFormat="false" ht="15" hidden="false" customHeight="true" outlineLevel="0" collapsed="false">
      <c r="A518" s="36"/>
      <c r="B518" s="37"/>
      <c r="C518" s="37"/>
      <c r="D518" s="37"/>
      <c r="E518" s="37"/>
      <c r="F518" s="37"/>
      <c r="G518" s="38"/>
      <c r="H518" s="38"/>
      <c r="I518" s="38"/>
      <c r="J518" s="39" t="str">
        <f aca="false">IF($A518="","",Controls!$C$12 + SUMIFS('Capital Ledger'!$C$6:$C$405,'Capital Ledger'!$A$6:$A$405,"&lt;="&amp;$A518) + SUM($T$6:T517) - SUM($L$6:L517))</f>
        <v/>
      </c>
      <c r="K518" s="39" t="str">
        <f aca="false">IF($A518="","",MIN($J518,IF(OR($F518="Confirmed bottom",$F518="Major bottom"),Controls!$C$13,IF($F518="RADAR bottom",IF(Controls!$C$16="Yes",Controls!$C$14,0),IF($F518="Weekly boost",Controls!$C$15,0)))))</f>
        <v/>
      </c>
      <c r="L518" s="38"/>
      <c r="M518" s="39" t="str">
        <f aca="false">IF($A518="","",MAX(0,$G518)+MAX(0,$L518))</f>
        <v/>
      </c>
      <c r="N518" s="38"/>
      <c r="O518" s="40"/>
      <c r="P518" s="39" t="str">
        <f aca="false">IF($A518="","",$N518*Controls!$C$21)</f>
        <v/>
      </c>
      <c r="Q518" s="39" t="str">
        <f aca="false">IF($A518="","",$N518*Controls!$C$22)</f>
        <v/>
      </c>
      <c r="R518" s="39" t="str">
        <f aca="false">IF($A518="","",$N518*Controls!$C$23)</f>
        <v/>
      </c>
      <c r="S518" s="38"/>
      <c r="T518" s="38"/>
      <c r="U518" s="38"/>
      <c r="V518" s="39" t="str">
        <f aca="false">IF($A518="","",$J518-$L518+$T518)</f>
        <v/>
      </c>
      <c r="W518" s="41" t="str">
        <f aca="false">IF($A518="","",IF(ABS($G518-($H518+$I518))&lt;0.01,"OK","Check"))</f>
        <v/>
      </c>
      <c r="X518" s="42"/>
      <c r="Y518" s="11" t="str">
        <f aca="false">IF($A518="","",IF($L518&gt;$K518,1,0))</f>
        <v/>
      </c>
      <c r="Z518" s="11" t="str">
        <f aca="false">IF($A518="","",IF($N518&gt;0,IF(ABS($N518-($S518+$T518+$U518))&gt;0.01,1,0),0))</f>
        <v/>
      </c>
      <c r="AA518" s="11" t="str">
        <f aca="false">IF($A518="","",IF($W518&lt;&gt;"OK",1,0))</f>
        <v/>
      </c>
      <c r="AB518" s="11" t="str">
        <f aca="false">IF($A518="","",IF($V518&lt;0,1,0))</f>
        <v/>
      </c>
      <c r="AC518" s="43" t="str">
        <f aca="false">IF($A518="","",MAX(0,$AC517 + N($O518)))</f>
        <v/>
      </c>
      <c r="AD518" s="44" t="str">
        <f aca="false">IF($A518="","",MAX(0,$AD517 + IF(N($O518)&gt;0,$M518,0) - IF(N($O518)&lt;0,MIN($AD517 + IF(N($O518)&gt;0,$M518,0),(-N($O518))*IF(($AC517+MAX(N($O518),0))&gt;0,($AD517 + IF(N($O518)&gt;0,$M518,0))/($AC517+MAX(N($O518),0)),0)),0)))</f>
        <v/>
      </c>
      <c r="AE518" s="45" t="str">
        <f aca="false">IF($A518="","",IF($AC518&gt;0,$AD518/$AC518,""))</f>
        <v/>
      </c>
    </row>
    <row r="519" customFormat="false" ht="15" hidden="false" customHeight="true" outlineLevel="0" collapsed="false">
      <c r="A519" s="46"/>
      <c r="B519" s="47"/>
      <c r="C519" s="47"/>
      <c r="D519" s="47"/>
      <c r="E519" s="47"/>
      <c r="F519" s="47"/>
      <c r="G519" s="48"/>
      <c r="H519" s="48"/>
      <c r="I519" s="48"/>
      <c r="J519" s="49" t="str">
        <f aca="false">IF($A519="","",Controls!$C$12 + SUMIFS('Capital Ledger'!$C$6:$C$405,'Capital Ledger'!$A$6:$A$405,"&lt;="&amp;$A519) + SUM($T$6:T518) - SUM($L$6:L518))</f>
        <v/>
      </c>
      <c r="K519" s="49" t="str">
        <f aca="false">IF($A519="","",MIN($J519,IF(OR($F519="Confirmed bottom",$F519="Major bottom"),Controls!$C$13,IF($F519="RADAR bottom",IF(Controls!$C$16="Yes",Controls!$C$14,0),IF($F519="Weekly boost",Controls!$C$15,0)))))</f>
        <v/>
      </c>
      <c r="L519" s="48"/>
      <c r="M519" s="49" t="str">
        <f aca="false">IF($A519="","",MAX(0,$G519)+MAX(0,$L519))</f>
        <v/>
      </c>
      <c r="N519" s="48"/>
      <c r="O519" s="50"/>
      <c r="P519" s="49" t="str">
        <f aca="false">IF($A519="","",$N519*Controls!$C$21)</f>
        <v/>
      </c>
      <c r="Q519" s="49" t="str">
        <f aca="false">IF($A519="","",$N519*Controls!$C$22)</f>
        <v/>
      </c>
      <c r="R519" s="49" t="str">
        <f aca="false">IF($A519="","",$N519*Controls!$C$23)</f>
        <v/>
      </c>
      <c r="S519" s="48"/>
      <c r="T519" s="48"/>
      <c r="U519" s="48"/>
      <c r="V519" s="49" t="str">
        <f aca="false">IF($A519="","",$J519-$L519+$T519)</f>
        <v/>
      </c>
      <c r="W519" s="51" t="str">
        <f aca="false">IF($A519="","",IF(ABS($G519-($H519+$I519))&lt;0.01,"OK","Check"))</f>
        <v/>
      </c>
      <c r="X519" s="52"/>
      <c r="Y519" s="11" t="str">
        <f aca="false">IF($A519="","",IF($L519&gt;$K519,1,0))</f>
        <v/>
      </c>
      <c r="Z519" s="11" t="str">
        <f aca="false">IF($A519="","",IF($N519&gt;0,IF(ABS($N519-($S519+$T519+$U519))&gt;0.01,1,0),0))</f>
        <v/>
      </c>
      <c r="AA519" s="11" t="str">
        <f aca="false">IF($A519="","",IF($W519&lt;&gt;"OK",1,0))</f>
        <v/>
      </c>
      <c r="AB519" s="11" t="str">
        <f aca="false">IF($A519="","",IF($V519&lt;0,1,0))</f>
        <v/>
      </c>
      <c r="AC519" s="43" t="str">
        <f aca="false">IF($A519="","",MAX(0,$AC518 + N($O519)))</f>
        <v/>
      </c>
      <c r="AD519" s="44" t="str">
        <f aca="false">IF($A519="","",MAX(0,$AD518 + IF(N($O519)&gt;0,$M519,0) - IF(N($O519)&lt;0,MIN($AD518 + IF(N($O519)&gt;0,$M519,0),(-N($O519))*IF(($AC518+MAX(N($O519),0))&gt;0,($AD518 + IF(N($O519)&gt;0,$M519,0))/($AC518+MAX(N($O519),0)),0)),0)))</f>
        <v/>
      </c>
      <c r="AE519" s="45" t="str">
        <f aca="false">IF($A519="","",IF($AC519&gt;0,$AD519/$AC519,""))</f>
        <v/>
      </c>
    </row>
    <row r="520" customFormat="false" ht="15" hidden="false" customHeight="true" outlineLevel="0" collapsed="false">
      <c r="A520" s="36"/>
      <c r="B520" s="37"/>
      <c r="C520" s="37"/>
      <c r="D520" s="37"/>
      <c r="E520" s="37"/>
      <c r="F520" s="37"/>
      <c r="G520" s="38"/>
      <c r="H520" s="38"/>
      <c r="I520" s="38"/>
      <c r="J520" s="39" t="str">
        <f aca="false">IF($A520="","",Controls!$C$12 + SUMIFS('Capital Ledger'!$C$6:$C$405,'Capital Ledger'!$A$6:$A$405,"&lt;="&amp;$A520) + SUM($T$6:T519) - SUM($L$6:L519))</f>
        <v/>
      </c>
      <c r="K520" s="39" t="str">
        <f aca="false">IF($A520="","",MIN($J520,IF(OR($F520="Confirmed bottom",$F520="Major bottom"),Controls!$C$13,IF($F520="RADAR bottom",IF(Controls!$C$16="Yes",Controls!$C$14,0),IF($F520="Weekly boost",Controls!$C$15,0)))))</f>
        <v/>
      </c>
      <c r="L520" s="38"/>
      <c r="M520" s="39" t="str">
        <f aca="false">IF($A520="","",MAX(0,$G520)+MAX(0,$L520))</f>
        <v/>
      </c>
      <c r="N520" s="38"/>
      <c r="O520" s="40"/>
      <c r="P520" s="39" t="str">
        <f aca="false">IF($A520="","",$N520*Controls!$C$21)</f>
        <v/>
      </c>
      <c r="Q520" s="39" t="str">
        <f aca="false">IF($A520="","",$N520*Controls!$C$22)</f>
        <v/>
      </c>
      <c r="R520" s="39" t="str">
        <f aca="false">IF($A520="","",$N520*Controls!$C$23)</f>
        <v/>
      </c>
      <c r="S520" s="38"/>
      <c r="T520" s="38"/>
      <c r="U520" s="38"/>
      <c r="V520" s="39" t="str">
        <f aca="false">IF($A520="","",$J520-$L520+$T520)</f>
        <v/>
      </c>
      <c r="W520" s="41" t="str">
        <f aca="false">IF($A520="","",IF(ABS($G520-($H520+$I520))&lt;0.01,"OK","Check"))</f>
        <v/>
      </c>
      <c r="X520" s="42"/>
      <c r="Y520" s="11" t="str">
        <f aca="false">IF($A520="","",IF($L520&gt;$K520,1,0))</f>
        <v/>
      </c>
      <c r="Z520" s="11" t="str">
        <f aca="false">IF($A520="","",IF($N520&gt;0,IF(ABS($N520-($S520+$T520+$U520))&gt;0.01,1,0),0))</f>
        <v/>
      </c>
      <c r="AA520" s="11" t="str">
        <f aca="false">IF($A520="","",IF($W520&lt;&gt;"OK",1,0))</f>
        <v/>
      </c>
      <c r="AB520" s="11" t="str">
        <f aca="false">IF($A520="","",IF($V520&lt;0,1,0))</f>
        <v/>
      </c>
      <c r="AC520" s="43" t="str">
        <f aca="false">IF($A520="","",MAX(0,$AC519 + N($O520)))</f>
        <v/>
      </c>
      <c r="AD520" s="44" t="str">
        <f aca="false">IF($A520="","",MAX(0,$AD519 + IF(N($O520)&gt;0,$M520,0) - IF(N($O520)&lt;0,MIN($AD519 + IF(N($O520)&gt;0,$M520,0),(-N($O520))*IF(($AC519+MAX(N($O520),0))&gt;0,($AD519 + IF(N($O520)&gt;0,$M520,0))/($AC519+MAX(N($O520),0)),0)),0)))</f>
        <v/>
      </c>
      <c r="AE520" s="45" t="str">
        <f aca="false">IF($A520="","",IF($AC520&gt;0,$AD520/$AC520,""))</f>
        <v/>
      </c>
    </row>
    <row r="521" customFormat="false" ht="15" hidden="false" customHeight="true" outlineLevel="0" collapsed="false">
      <c r="A521" s="46"/>
      <c r="B521" s="47"/>
      <c r="C521" s="47"/>
      <c r="D521" s="47"/>
      <c r="E521" s="47"/>
      <c r="F521" s="47"/>
      <c r="G521" s="48"/>
      <c r="H521" s="48"/>
      <c r="I521" s="48"/>
      <c r="J521" s="49" t="str">
        <f aca="false">IF($A521="","",Controls!$C$12 + SUMIFS('Capital Ledger'!$C$6:$C$405,'Capital Ledger'!$A$6:$A$405,"&lt;="&amp;$A521) + SUM($T$6:T520) - SUM($L$6:L520))</f>
        <v/>
      </c>
      <c r="K521" s="49" t="str">
        <f aca="false">IF($A521="","",MIN($J521,IF(OR($F521="Confirmed bottom",$F521="Major bottom"),Controls!$C$13,IF($F521="RADAR bottom",IF(Controls!$C$16="Yes",Controls!$C$14,0),IF($F521="Weekly boost",Controls!$C$15,0)))))</f>
        <v/>
      </c>
      <c r="L521" s="48"/>
      <c r="M521" s="49" t="str">
        <f aca="false">IF($A521="","",MAX(0,$G521)+MAX(0,$L521))</f>
        <v/>
      </c>
      <c r="N521" s="48"/>
      <c r="O521" s="50"/>
      <c r="P521" s="49" t="str">
        <f aca="false">IF($A521="","",$N521*Controls!$C$21)</f>
        <v/>
      </c>
      <c r="Q521" s="49" t="str">
        <f aca="false">IF($A521="","",$N521*Controls!$C$22)</f>
        <v/>
      </c>
      <c r="R521" s="49" t="str">
        <f aca="false">IF($A521="","",$N521*Controls!$C$23)</f>
        <v/>
      </c>
      <c r="S521" s="48"/>
      <c r="T521" s="48"/>
      <c r="U521" s="48"/>
      <c r="V521" s="49" t="str">
        <f aca="false">IF($A521="","",$J521-$L521+$T521)</f>
        <v/>
      </c>
      <c r="W521" s="51" t="str">
        <f aca="false">IF($A521="","",IF(ABS($G521-($H521+$I521))&lt;0.01,"OK","Check"))</f>
        <v/>
      </c>
      <c r="X521" s="52"/>
      <c r="Y521" s="11" t="str">
        <f aca="false">IF($A521="","",IF($L521&gt;$K521,1,0))</f>
        <v/>
      </c>
      <c r="Z521" s="11" t="str">
        <f aca="false">IF($A521="","",IF($N521&gt;0,IF(ABS($N521-($S521+$T521+$U521))&gt;0.01,1,0),0))</f>
        <v/>
      </c>
      <c r="AA521" s="11" t="str">
        <f aca="false">IF($A521="","",IF($W521&lt;&gt;"OK",1,0))</f>
        <v/>
      </c>
      <c r="AB521" s="11" t="str">
        <f aca="false">IF($A521="","",IF($V521&lt;0,1,0))</f>
        <v/>
      </c>
      <c r="AC521" s="43" t="str">
        <f aca="false">IF($A521="","",MAX(0,$AC520 + N($O521)))</f>
        <v/>
      </c>
      <c r="AD521" s="44" t="str">
        <f aca="false">IF($A521="","",MAX(0,$AD520 + IF(N($O521)&gt;0,$M521,0) - IF(N($O521)&lt;0,MIN($AD520 + IF(N($O521)&gt;0,$M521,0),(-N($O521))*IF(($AC520+MAX(N($O521),0))&gt;0,($AD520 + IF(N($O521)&gt;0,$M521,0))/($AC520+MAX(N($O521),0)),0)),0)))</f>
        <v/>
      </c>
      <c r="AE521" s="45" t="str">
        <f aca="false">IF($A521="","",IF($AC521&gt;0,$AD521/$AC521,""))</f>
        <v/>
      </c>
    </row>
    <row r="522" customFormat="false" ht="15" hidden="false" customHeight="true" outlineLevel="0" collapsed="false">
      <c r="A522" s="36"/>
      <c r="B522" s="37"/>
      <c r="C522" s="37"/>
      <c r="D522" s="37"/>
      <c r="E522" s="37"/>
      <c r="F522" s="37"/>
      <c r="G522" s="38"/>
      <c r="H522" s="38"/>
      <c r="I522" s="38"/>
      <c r="J522" s="39" t="str">
        <f aca="false">IF($A522="","",Controls!$C$12 + SUMIFS('Capital Ledger'!$C$6:$C$405,'Capital Ledger'!$A$6:$A$405,"&lt;="&amp;$A522) + SUM($T$6:T521) - SUM($L$6:L521))</f>
        <v/>
      </c>
      <c r="K522" s="39" t="str">
        <f aca="false">IF($A522="","",MIN($J522,IF(OR($F522="Confirmed bottom",$F522="Major bottom"),Controls!$C$13,IF($F522="RADAR bottom",IF(Controls!$C$16="Yes",Controls!$C$14,0),IF($F522="Weekly boost",Controls!$C$15,0)))))</f>
        <v/>
      </c>
      <c r="L522" s="38"/>
      <c r="M522" s="39" t="str">
        <f aca="false">IF($A522="","",MAX(0,$G522)+MAX(0,$L522))</f>
        <v/>
      </c>
      <c r="N522" s="38"/>
      <c r="O522" s="40"/>
      <c r="P522" s="39" t="str">
        <f aca="false">IF($A522="","",$N522*Controls!$C$21)</f>
        <v/>
      </c>
      <c r="Q522" s="39" t="str">
        <f aca="false">IF($A522="","",$N522*Controls!$C$22)</f>
        <v/>
      </c>
      <c r="R522" s="39" t="str">
        <f aca="false">IF($A522="","",$N522*Controls!$C$23)</f>
        <v/>
      </c>
      <c r="S522" s="38"/>
      <c r="T522" s="38"/>
      <c r="U522" s="38"/>
      <c r="V522" s="39" t="str">
        <f aca="false">IF($A522="","",$J522-$L522+$T522)</f>
        <v/>
      </c>
      <c r="W522" s="41" t="str">
        <f aca="false">IF($A522="","",IF(ABS($G522-($H522+$I522))&lt;0.01,"OK","Check"))</f>
        <v/>
      </c>
      <c r="X522" s="42"/>
      <c r="Y522" s="11" t="str">
        <f aca="false">IF($A522="","",IF($L522&gt;$K522,1,0))</f>
        <v/>
      </c>
      <c r="Z522" s="11" t="str">
        <f aca="false">IF($A522="","",IF($N522&gt;0,IF(ABS($N522-($S522+$T522+$U522))&gt;0.01,1,0),0))</f>
        <v/>
      </c>
      <c r="AA522" s="11" t="str">
        <f aca="false">IF($A522="","",IF($W522&lt;&gt;"OK",1,0))</f>
        <v/>
      </c>
      <c r="AB522" s="11" t="str">
        <f aca="false">IF($A522="","",IF($V522&lt;0,1,0))</f>
        <v/>
      </c>
      <c r="AC522" s="43" t="str">
        <f aca="false">IF($A522="","",MAX(0,$AC521 + N($O522)))</f>
        <v/>
      </c>
      <c r="AD522" s="44" t="str">
        <f aca="false">IF($A522="","",MAX(0,$AD521 + IF(N($O522)&gt;0,$M522,0) - IF(N($O522)&lt;0,MIN($AD521 + IF(N($O522)&gt;0,$M522,0),(-N($O522))*IF(($AC521+MAX(N($O522),0))&gt;0,($AD521 + IF(N($O522)&gt;0,$M522,0))/($AC521+MAX(N($O522),0)),0)),0)))</f>
        <v/>
      </c>
      <c r="AE522" s="45" t="str">
        <f aca="false">IF($A522="","",IF($AC522&gt;0,$AD522/$AC522,""))</f>
        <v/>
      </c>
    </row>
    <row r="523" customFormat="false" ht="15" hidden="false" customHeight="true" outlineLevel="0" collapsed="false">
      <c r="A523" s="46"/>
      <c r="B523" s="47"/>
      <c r="C523" s="47"/>
      <c r="D523" s="47"/>
      <c r="E523" s="47"/>
      <c r="F523" s="47"/>
      <c r="G523" s="48"/>
      <c r="H523" s="48"/>
      <c r="I523" s="48"/>
      <c r="J523" s="49" t="str">
        <f aca="false">IF($A523="","",Controls!$C$12 + SUMIFS('Capital Ledger'!$C$6:$C$405,'Capital Ledger'!$A$6:$A$405,"&lt;="&amp;$A523) + SUM($T$6:T522) - SUM($L$6:L522))</f>
        <v/>
      </c>
      <c r="K523" s="49" t="str">
        <f aca="false">IF($A523="","",MIN($J523,IF(OR($F523="Confirmed bottom",$F523="Major bottom"),Controls!$C$13,IF($F523="RADAR bottom",IF(Controls!$C$16="Yes",Controls!$C$14,0),IF($F523="Weekly boost",Controls!$C$15,0)))))</f>
        <v/>
      </c>
      <c r="L523" s="48"/>
      <c r="M523" s="49" t="str">
        <f aca="false">IF($A523="","",MAX(0,$G523)+MAX(0,$L523))</f>
        <v/>
      </c>
      <c r="N523" s="48"/>
      <c r="O523" s="50"/>
      <c r="P523" s="49" t="str">
        <f aca="false">IF($A523="","",$N523*Controls!$C$21)</f>
        <v/>
      </c>
      <c r="Q523" s="49" t="str">
        <f aca="false">IF($A523="","",$N523*Controls!$C$22)</f>
        <v/>
      </c>
      <c r="R523" s="49" t="str">
        <f aca="false">IF($A523="","",$N523*Controls!$C$23)</f>
        <v/>
      </c>
      <c r="S523" s="48"/>
      <c r="T523" s="48"/>
      <c r="U523" s="48"/>
      <c r="V523" s="49" t="str">
        <f aca="false">IF($A523="","",$J523-$L523+$T523)</f>
        <v/>
      </c>
      <c r="W523" s="51" t="str">
        <f aca="false">IF($A523="","",IF(ABS($G523-($H523+$I523))&lt;0.01,"OK","Check"))</f>
        <v/>
      </c>
      <c r="X523" s="52"/>
      <c r="Y523" s="11" t="str">
        <f aca="false">IF($A523="","",IF($L523&gt;$K523,1,0))</f>
        <v/>
      </c>
      <c r="Z523" s="11" t="str">
        <f aca="false">IF($A523="","",IF($N523&gt;0,IF(ABS($N523-($S523+$T523+$U523))&gt;0.01,1,0),0))</f>
        <v/>
      </c>
      <c r="AA523" s="11" t="str">
        <f aca="false">IF($A523="","",IF($W523&lt;&gt;"OK",1,0))</f>
        <v/>
      </c>
      <c r="AB523" s="11" t="str">
        <f aca="false">IF($A523="","",IF($V523&lt;0,1,0))</f>
        <v/>
      </c>
      <c r="AC523" s="43" t="str">
        <f aca="false">IF($A523="","",MAX(0,$AC522 + N($O523)))</f>
        <v/>
      </c>
      <c r="AD523" s="44" t="str">
        <f aca="false">IF($A523="","",MAX(0,$AD522 + IF(N($O523)&gt;0,$M523,0) - IF(N($O523)&lt;0,MIN($AD522 + IF(N($O523)&gt;0,$M523,0),(-N($O523))*IF(($AC522+MAX(N($O523),0))&gt;0,($AD522 + IF(N($O523)&gt;0,$M523,0))/($AC522+MAX(N($O523),0)),0)),0)))</f>
        <v/>
      </c>
      <c r="AE523" s="45" t="str">
        <f aca="false">IF($A523="","",IF($AC523&gt;0,$AD523/$AC523,""))</f>
        <v/>
      </c>
    </row>
    <row r="524" customFormat="false" ht="15" hidden="false" customHeight="true" outlineLevel="0" collapsed="false">
      <c r="A524" s="36"/>
      <c r="B524" s="37"/>
      <c r="C524" s="37"/>
      <c r="D524" s="37"/>
      <c r="E524" s="37"/>
      <c r="F524" s="37"/>
      <c r="G524" s="38"/>
      <c r="H524" s="38"/>
      <c r="I524" s="38"/>
      <c r="J524" s="39" t="str">
        <f aca="false">IF($A524="","",Controls!$C$12 + SUMIFS('Capital Ledger'!$C$6:$C$405,'Capital Ledger'!$A$6:$A$405,"&lt;="&amp;$A524) + SUM($T$6:T523) - SUM($L$6:L523))</f>
        <v/>
      </c>
      <c r="K524" s="39" t="str">
        <f aca="false">IF($A524="","",MIN($J524,IF(OR($F524="Confirmed bottom",$F524="Major bottom"),Controls!$C$13,IF($F524="RADAR bottom",IF(Controls!$C$16="Yes",Controls!$C$14,0),IF($F524="Weekly boost",Controls!$C$15,0)))))</f>
        <v/>
      </c>
      <c r="L524" s="38"/>
      <c r="M524" s="39" t="str">
        <f aca="false">IF($A524="","",MAX(0,$G524)+MAX(0,$L524))</f>
        <v/>
      </c>
      <c r="N524" s="38"/>
      <c r="O524" s="40"/>
      <c r="P524" s="39" t="str">
        <f aca="false">IF($A524="","",$N524*Controls!$C$21)</f>
        <v/>
      </c>
      <c r="Q524" s="39" t="str">
        <f aca="false">IF($A524="","",$N524*Controls!$C$22)</f>
        <v/>
      </c>
      <c r="R524" s="39" t="str">
        <f aca="false">IF($A524="","",$N524*Controls!$C$23)</f>
        <v/>
      </c>
      <c r="S524" s="38"/>
      <c r="T524" s="38"/>
      <c r="U524" s="38"/>
      <c r="V524" s="39" t="str">
        <f aca="false">IF($A524="","",$J524-$L524+$T524)</f>
        <v/>
      </c>
      <c r="W524" s="41" t="str">
        <f aca="false">IF($A524="","",IF(ABS($G524-($H524+$I524))&lt;0.01,"OK","Check"))</f>
        <v/>
      </c>
      <c r="X524" s="42"/>
      <c r="Y524" s="11" t="str">
        <f aca="false">IF($A524="","",IF($L524&gt;$K524,1,0))</f>
        <v/>
      </c>
      <c r="Z524" s="11" t="str">
        <f aca="false">IF($A524="","",IF($N524&gt;0,IF(ABS($N524-($S524+$T524+$U524))&gt;0.01,1,0),0))</f>
        <v/>
      </c>
      <c r="AA524" s="11" t="str">
        <f aca="false">IF($A524="","",IF($W524&lt;&gt;"OK",1,0))</f>
        <v/>
      </c>
      <c r="AB524" s="11" t="str">
        <f aca="false">IF($A524="","",IF($V524&lt;0,1,0))</f>
        <v/>
      </c>
      <c r="AC524" s="43" t="str">
        <f aca="false">IF($A524="","",MAX(0,$AC523 + N($O524)))</f>
        <v/>
      </c>
      <c r="AD524" s="44" t="str">
        <f aca="false">IF($A524="","",MAX(0,$AD523 + IF(N($O524)&gt;0,$M524,0) - IF(N($O524)&lt;0,MIN($AD523 + IF(N($O524)&gt;0,$M524,0),(-N($O524))*IF(($AC523+MAX(N($O524),0))&gt;0,($AD523 + IF(N($O524)&gt;0,$M524,0))/($AC523+MAX(N($O524),0)),0)),0)))</f>
        <v/>
      </c>
      <c r="AE524" s="45" t="str">
        <f aca="false">IF($A524="","",IF($AC524&gt;0,$AD524/$AC524,""))</f>
        <v/>
      </c>
    </row>
    <row r="525" customFormat="false" ht="15" hidden="false" customHeight="true" outlineLevel="0" collapsed="false">
      <c r="A525" s="46"/>
      <c r="B525" s="47"/>
      <c r="C525" s="47"/>
      <c r="D525" s="47"/>
      <c r="E525" s="47"/>
      <c r="F525" s="47"/>
      <c r="G525" s="48"/>
      <c r="H525" s="48"/>
      <c r="I525" s="48"/>
      <c r="J525" s="49" t="str">
        <f aca="false">IF($A525="","",Controls!$C$12 + SUMIFS('Capital Ledger'!$C$6:$C$405,'Capital Ledger'!$A$6:$A$405,"&lt;="&amp;$A525) + SUM($T$6:T524) - SUM($L$6:L524))</f>
        <v/>
      </c>
      <c r="K525" s="49" t="str">
        <f aca="false">IF($A525="","",MIN($J525,IF(OR($F525="Confirmed bottom",$F525="Major bottom"),Controls!$C$13,IF($F525="RADAR bottom",IF(Controls!$C$16="Yes",Controls!$C$14,0),IF($F525="Weekly boost",Controls!$C$15,0)))))</f>
        <v/>
      </c>
      <c r="L525" s="48"/>
      <c r="M525" s="49" t="str">
        <f aca="false">IF($A525="","",MAX(0,$G525)+MAX(0,$L525))</f>
        <v/>
      </c>
      <c r="N525" s="48"/>
      <c r="O525" s="50"/>
      <c r="P525" s="49" t="str">
        <f aca="false">IF($A525="","",$N525*Controls!$C$21)</f>
        <v/>
      </c>
      <c r="Q525" s="49" t="str">
        <f aca="false">IF($A525="","",$N525*Controls!$C$22)</f>
        <v/>
      </c>
      <c r="R525" s="49" t="str">
        <f aca="false">IF($A525="","",$N525*Controls!$C$23)</f>
        <v/>
      </c>
      <c r="S525" s="48"/>
      <c r="T525" s="48"/>
      <c r="U525" s="48"/>
      <c r="V525" s="49" t="str">
        <f aca="false">IF($A525="","",$J525-$L525+$T525)</f>
        <v/>
      </c>
      <c r="W525" s="51" t="str">
        <f aca="false">IF($A525="","",IF(ABS($G525-($H525+$I525))&lt;0.01,"OK","Check"))</f>
        <v/>
      </c>
      <c r="X525" s="52"/>
      <c r="Y525" s="11" t="str">
        <f aca="false">IF($A525="","",IF($L525&gt;$K525,1,0))</f>
        <v/>
      </c>
      <c r="Z525" s="11" t="str">
        <f aca="false">IF($A525="","",IF($N525&gt;0,IF(ABS($N525-($S525+$T525+$U525))&gt;0.01,1,0),0))</f>
        <v/>
      </c>
      <c r="AA525" s="11" t="str">
        <f aca="false">IF($A525="","",IF($W525&lt;&gt;"OK",1,0))</f>
        <v/>
      </c>
      <c r="AB525" s="11" t="str">
        <f aca="false">IF($A525="","",IF($V525&lt;0,1,0))</f>
        <v/>
      </c>
      <c r="AC525" s="43" t="str">
        <f aca="false">IF($A525="","",MAX(0,$AC524 + N($O525)))</f>
        <v/>
      </c>
      <c r="AD525" s="44" t="str">
        <f aca="false">IF($A525="","",MAX(0,$AD524 + IF(N($O525)&gt;0,$M525,0) - IF(N($O525)&lt;0,MIN($AD524 + IF(N($O525)&gt;0,$M525,0),(-N($O525))*IF(($AC524+MAX(N($O525),0))&gt;0,($AD524 + IF(N($O525)&gt;0,$M525,0))/($AC524+MAX(N($O525),0)),0)),0)))</f>
        <v/>
      </c>
      <c r="AE525" s="45" t="str">
        <f aca="false">IF($A525="","",IF($AC525&gt;0,$AD525/$AC525,""))</f>
        <v/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2">
    <mergeCell ref="A1:X1"/>
    <mergeCell ref="A2:X2"/>
  </mergeCells>
  <conditionalFormatting sqref="L6:L525">
    <cfRule type="expression" priority="2" aboveAverage="0" equalAverage="0" bottom="0" percent="0" rank="0" text="" dxfId="9">
      <formula>$L6&gt;$K6</formula>
    </cfRule>
    <cfRule type="expression" priority="3" aboveAverage="0" equalAverage="0" bottom="0" percent="0" rank="0" text="" dxfId="10">
      <formula>AND($A6&lt;&gt;"",$L6&gt;$K6)</formula>
    </cfRule>
  </conditionalFormatting>
  <conditionalFormatting sqref="W6:W525">
    <cfRule type="expression" priority="4" aboveAverage="0" equalAverage="0" bottom="0" percent="0" rank="0" text="" dxfId="11">
      <formula>$W6="Check"</formula>
    </cfRule>
    <cfRule type="expression" priority="5" aboveAverage="0" equalAverage="0" bottom="0" percent="0" rank="0" text="" dxfId="10">
      <formula>AND($A6&lt;&gt;"",$W6&lt;&gt;"OK")</formula>
    </cfRule>
  </conditionalFormatting>
  <conditionalFormatting sqref="S6:U525">
    <cfRule type="expression" priority="6" aboveAverage="0" equalAverage="0" bottom="0" percent="0" rank="0" text="" dxfId="12">
      <formula>AND($A6&lt;&gt;"",$N6&gt;0,ABS($N6-($S6+$T6+$U6))&gt;0.01)</formula>
    </cfRule>
  </conditionalFormatting>
  <conditionalFormatting sqref="V6:V525">
    <cfRule type="cellIs" priority="7" operator="lessThan" aboveAverage="0" equalAverage="0" bottom="0" percent="0" rank="0" text="" dxfId="10">
      <formula>0</formula>
    </cfRule>
  </conditionalFormatting>
  <dataValidations count="3">
    <dataValidation allowBlank="true" errorStyle="stop" operator="between" showDropDown="false" showErrorMessage="false" showInputMessage="false" sqref="B6:B525" type="list">
      <formula1>'Reference Lists'!$C$2:$C$6</formula1>
      <formula2>0</formula2>
    </dataValidation>
    <dataValidation allowBlank="true" errorStyle="stop" operator="between" showDropDown="false" showErrorMessage="false" showInputMessage="false" sqref="C6:C525" type="list">
      <formula1>'Reference Lists'!$D$2:$D$4</formula1>
      <formula2>0</formula2>
    </dataValidation>
    <dataValidation allowBlank="true" errorStyle="stop" operator="between" showDropDown="false" showErrorMessage="false" showInputMessage="false" sqref="F6:F525" type="list">
      <formula1>'Reference Lists'!$E$2:$E$11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tableParts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24"/>
    <col collapsed="false" customWidth="true" hidden="false" outlineLevel="0" max="2" min="2" style="11" width="18"/>
    <col collapsed="false" customWidth="true" hidden="false" outlineLevel="0" max="3" min="3" style="11" width="3"/>
    <col collapsed="false" customWidth="true" hidden="false" outlineLevel="0" max="4" min="4" style="11" width="24"/>
    <col collapsed="false" customWidth="true" hidden="false" outlineLevel="0" max="5" min="5" style="11" width="20"/>
    <col collapsed="false" customWidth="true" hidden="false" outlineLevel="0" max="6" min="6" style="11" width="18"/>
    <col collapsed="false" customWidth="true" hidden="false" outlineLevel="0" max="7" min="7" style="11" width="20"/>
    <col collapsed="false" customWidth="true" hidden="false" outlineLevel="0" max="8" min="8" style="11" width="18"/>
  </cols>
  <sheetData>
    <row r="1" customFormat="false" ht="21.75" hidden="false" customHeight="true" outlineLevel="0" collapsed="false">
      <c r="A1" s="32" t="s">
        <v>108</v>
      </c>
      <c r="B1" s="32"/>
      <c r="C1" s="32"/>
      <c r="D1" s="32"/>
      <c r="E1" s="32"/>
      <c r="F1" s="32"/>
      <c r="G1" s="32"/>
      <c r="H1" s="32"/>
    </row>
    <row r="2" customFormat="false" ht="24" hidden="false" customHeight="true" outlineLevel="0" collapsed="false">
      <c r="A2" s="13" t="s">
        <v>109</v>
      </c>
      <c r="B2" s="13"/>
      <c r="C2" s="13"/>
      <c r="D2" s="13"/>
      <c r="E2" s="13"/>
      <c r="F2" s="13"/>
      <c r="G2" s="13"/>
      <c r="H2" s="13"/>
    </row>
    <row r="3" customFormat="false" ht="21.75" hidden="false" customHeight="true" outlineLevel="0" collapsed="false"/>
    <row r="4" customFormat="false" ht="21.75" hidden="false" customHeight="true" outlineLevel="0" collapsed="false">
      <c r="A4" s="14" t="s">
        <v>110</v>
      </c>
      <c r="B4" s="14"/>
      <c r="D4" s="14" t="s">
        <v>111</v>
      </c>
      <c r="E4" s="14"/>
      <c r="G4" s="14" t="s">
        <v>112</v>
      </c>
      <c r="H4" s="14"/>
    </row>
    <row r="5" customFormat="false" ht="21.75" hidden="false" customHeight="true" outlineLevel="0" collapsed="false">
      <c r="A5" s="15" t="s">
        <v>33</v>
      </c>
      <c r="B5" s="53" t="n">
        <f aca="false">Controls!$C$12 + SUM('Capital Ledger'!$C$6:$C$405) + SUM('Weekly Plan'!$T$6:$T$525) - SUM('Weekly Plan'!$L$6:$L$525)</f>
        <v>0</v>
      </c>
      <c r="D5" s="15" t="s">
        <v>113</v>
      </c>
      <c r="E5" s="53" t="n">
        <f aca="false">SUM('Weekly Plan'!$M$6:$M$525)</f>
        <v>0</v>
      </c>
      <c r="G5" s="15" t="s">
        <v>114</v>
      </c>
      <c r="H5" s="53" t="n">
        <f aca="false">SUM('BTC Weekly Plan'!$F$6:$F$525)</f>
        <v>0</v>
      </c>
    </row>
    <row r="6" customFormat="false" ht="21.75" hidden="false" customHeight="true" outlineLevel="0" collapsed="false">
      <c r="D6" s="15" t="s">
        <v>45</v>
      </c>
      <c r="E6" s="54" t="n">
        <f aca="false">MAX(0,Controls!$C$29 + SUM('Weekly Plan'!$O$6:$O$525))</f>
        <v>0</v>
      </c>
    </row>
    <row r="7" customFormat="false" ht="21.75" hidden="false" customHeight="true" outlineLevel="0" collapsed="false">
      <c r="A7" s="15" t="s">
        <v>115</v>
      </c>
      <c r="B7" s="55" t="n">
        <f aca="false">SUM('Weekly Plan'!$L$6:$L$525)</f>
        <v>0</v>
      </c>
      <c r="D7" s="15" t="s">
        <v>116</v>
      </c>
      <c r="E7" s="53" t="n">
        <f aca="false">SUM('Weekly Plan'!$N$6:$N$525)</f>
        <v>0</v>
      </c>
      <c r="G7" s="15" t="s">
        <v>117</v>
      </c>
      <c r="H7" s="53" t="n">
        <f aca="false">SUM('BTC Weekly Plan'!$G$6:$G$525)</f>
        <v>0</v>
      </c>
    </row>
    <row r="8" customFormat="false" ht="21.75" hidden="false" customHeight="true" outlineLevel="0" collapsed="false">
      <c r="D8" s="15" t="s">
        <v>49</v>
      </c>
      <c r="E8" s="56" t="str">
        <f aca="false">IF(AND(Controls!$C$29&gt;0,Controls!$C$30&lt;=0),"Enter start avg cost",IF($E$6&gt;0,IF(COUNTIF('Weekly Plan'!$A$6:$A$525,"&lt;&gt;")=0,Controls!$C$29*Controls!$C$30,LOOKUP(2,1/('Weekly Plan'!$A$6:$A$525&lt;&gt;""),'Weekly Plan'!$AD$6:$AD$525)),""))</f>
        <v/>
      </c>
    </row>
    <row r="9" customFormat="false" ht="21.75" hidden="false" customHeight="true" outlineLevel="0" collapsed="false">
      <c r="A9" s="15" t="s">
        <v>118</v>
      </c>
      <c r="B9" s="55" t="n">
        <f aca="false">SUM('Weekly Plan'!$T$6:$T$525)</f>
        <v>0</v>
      </c>
      <c r="D9" s="15" t="s">
        <v>119</v>
      </c>
      <c r="E9" s="53" t="n">
        <f aca="false">SUM('Weekly Plan'!$S$6:$S$525)</f>
        <v>0</v>
      </c>
      <c r="G9" s="15" t="s">
        <v>120</v>
      </c>
      <c r="H9" s="53" t="n">
        <f aca="false">Controls!$C$11</f>
        <v>0</v>
      </c>
    </row>
    <row r="10" customFormat="false" ht="21.75" hidden="false" customHeight="true" outlineLevel="0" collapsed="false">
      <c r="D10" s="15" t="s">
        <v>47</v>
      </c>
      <c r="E10" s="57" t="str">
        <f aca="false">IF(AND(Controls!$C$29&gt;0,Controls!$C$30&lt;=0),"Enter start avg cost",IF($E$6&gt;0,$E$8/$E$6,""))</f>
        <v/>
      </c>
    </row>
    <row r="11" customFormat="false" ht="21.75" hidden="false" customHeight="true" outlineLevel="0" collapsed="false">
      <c r="A11" s="15" t="s">
        <v>121</v>
      </c>
      <c r="B11" s="55" t="n">
        <f aca="false">SUM('Weekly Plan'!$U$6:$U$525)</f>
        <v>0</v>
      </c>
      <c r="D11" s="15" t="s">
        <v>122</v>
      </c>
      <c r="E11" s="58" t="str">
        <f aca="false">IF(ABS(Controls!$C$24-1)&lt;0.0001,"OK","Check percentages")</f>
        <v>OK</v>
      </c>
      <c r="G11" s="15" t="s">
        <v>123</v>
      </c>
      <c r="H11" s="53" t="n">
        <f aca="false">Controls!$C$10</f>
        <v>100</v>
      </c>
    </row>
    <row r="12" customFormat="false" ht="21.75" hidden="false" customHeight="true" outlineLevel="0" collapsed="false"/>
    <row r="13" customFormat="false" ht="21.75" hidden="false" customHeight="true" outlineLevel="0" collapsed="false">
      <c r="A13" s="14" t="s">
        <v>124</v>
      </c>
      <c r="B13" s="14"/>
      <c r="C13" s="14"/>
      <c r="D13" s="14"/>
      <c r="E13" s="14" t="s">
        <v>125</v>
      </c>
      <c r="F13" s="14"/>
      <c r="G13" s="14"/>
      <c r="H13" s="14"/>
    </row>
    <row r="14" customFormat="false" ht="21.75" hidden="false" customHeight="true" outlineLevel="0" collapsed="false">
      <c r="A14" s="15" t="s">
        <v>126</v>
      </c>
      <c r="B14" s="59" t="str">
        <f aca="false">IFERROR(LOOKUP(2,1/('Weekly Plan'!$A$6:$A$525&lt;&gt;""),'Weekly Plan'!$A$6:$A$525),"")</f>
        <v/>
      </c>
      <c r="E14" s="15" t="s">
        <v>127</v>
      </c>
      <c r="F14" s="59" t="str">
        <f aca="false">IFERROR(LOOKUP(2,1/('BTC Weekly Plan'!$A$6:$A$525&lt;&gt;""),'BTC Weekly Plan'!$A$6:$A$525),"")</f>
        <v/>
      </c>
    </row>
    <row r="15" customFormat="false" ht="21.75" hidden="false" customHeight="true" outlineLevel="0" collapsed="false">
      <c r="A15" s="15" t="s">
        <v>128</v>
      </c>
      <c r="B15" s="58" t="str">
        <f aca="false">IFERROR(LOOKUP(2,1/('Weekly Plan'!$D$6:$D$525&lt;&gt;""),'Weekly Plan'!$D$6:$D$525),"")</f>
        <v/>
      </c>
      <c r="E15" s="15" t="s">
        <v>129</v>
      </c>
      <c r="F15" s="58" t="str">
        <f aca="false">IFERROR(LOOKUP(2,1/('BTC Weekly Plan'!$C$6:$C$525&lt;&gt;""),'BTC Weekly Plan'!$C$6:$C$525),"")</f>
        <v/>
      </c>
    </row>
    <row r="16" customFormat="false" ht="21.75" hidden="false" customHeight="true" outlineLevel="0" collapsed="false">
      <c r="A16" s="15" t="s">
        <v>130</v>
      </c>
      <c r="B16" s="58" t="str">
        <f aca="false">IFERROR(LOOKUP(2,1/('Weekly Plan'!$F$6:$F$525&lt;&gt;""),'Weekly Plan'!$F$6:$F$525),"")</f>
        <v/>
      </c>
      <c r="E16" s="15" t="s">
        <v>131</v>
      </c>
      <c r="F16" s="58" t="str">
        <f aca="false">IFERROR(LOOKUP(2,1/('BTC Weekly Plan'!$B$6:$B$525&lt;&gt;""),'BTC Weekly Plan'!$B$6:$B$525),"")</f>
        <v/>
      </c>
    </row>
    <row r="17" customFormat="false" ht="21.75" hidden="false" customHeight="true" outlineLevel="0" collapsed="false">
      <c r="A17" s="15" t="s">
        <v>132</v>
      </c>
      <c r="B17" s="60" t="str">
        <f aca="false">IFERROR(LOOKUP(2,1/('Weekly Plan'!$G$6:$G$525&lt;&gt;""),'Weekly Plan'!$G$6:$G$525),"")</f>
        <v/>
      </c>
      <c r="E17" s="15" t="s">
        <v>133</v>
      </c>
      <c r="F17" s="60" t="str">
        <f aca="false">IFERROR(LOOKUP(2,1/('BTC Weekly Plan'!$E$6:$E$525&lt;&gt;""),'BTC Weekly Plan'!$E$6:$E$525),"")</f>
        <v/>
      </c>
    </row>
    <row r="18" customFormat="false" ht="21.75" hidden="false" customHeight="true" outlineLevel="0" collapsed="false">
      <c r="A18" s="15" t="s">
        <v>134</v>
      </c>
      <c r="B18" s="17" t="str">
        <f aca="false">IFERROR(LOOKUP(2,1/('Weekly Plan'!$L$6:$L$525&lt;&gt;""),'Weekly Plan'!$L$6:$L$525),"")</f>
        <v/>
      </c>
      <c r="E18" s="15" t="s">
        <v>135</v>
      </c>
      <c r="F18" s="58" t="str">
        <f aca="false">IFERROR(LOOKUP(2,1/('BTC Weekly Plan'!$I$6:$I$525&lt;&gt;""),'BTC Weekly Plan'!$I$6:$I$525),"")</f>
        <v/>
      </c>
    </row>
    <row r="19" customFormat="false" ht="21.75" hidden="false" customHeight="true" outlineLevel="0" collapsed="false"/>
    <row r="20" customFormat="false" ht="21.75" hidden="false" customHeight="true" outlineLevel="0" collapsed="false"/>
    <row r="21" customFormat="false" ht="21.75" hidden="false" customHeight="true" outlineLevel="0" collapsed="false"/>
    <row r="22" customFormat="false" ht="21.75" hidden="false" customHeight="true" outlineLevel="0" collapsed="false">
      <c r="A22" s="14" t="s">
        <v>136</v>
      </c>
      <c r="B22" s="14"/>
      <c r="E22" s="14" t="s">
        <v>137</v>
      </c>
      <c r="F22" s="14"/>
      <c r="G22" s="14"/>
      <c r="H22" s="14"/>
    </row>
    <row r="23" customFormat="false" ht="27.75" hidden="false" customHeight="true" outlineLevel="0" collapsed="false">
      <c r="A23" s="15" t="s">
        <v>138</v>
      </c>
      <c r="B23" s="61" t="n">
        <f aca="false">SUM('Weekly Plan'!AA6:AA525)</f>
        <v>0</v>
      </c>
      <c r="E23" s="62" t="s">
        <v>139</v>
      </c>
      <c r="F23" s="62"/>
      <c r="G23" s="62"/>
      <c r="H23" s="62"/>
    </row>
    <row r="24" customFormat="false" ht="27.75" hidden="false" customHeight="true" outlineLevel="0" collapsed="false">
      <c r="A24" s="15" t="s">
        <v>140</v>
      </c>
      <c r="B24" s="61" t="n">
        <f aca="false">SUM('Weekly Plan'!Y6:Y525)</f>
        <v>0</v>
      </c>
      <c r="E24" s="62" t="s">
        <v>141</v>
      </c>
      <c r="F24" s="62"/>
      <c r="G24" s="62"/>
      <c r="H24" s="62"/>
    </row>
    <row r="25" customFormat="false" ht="33.75" hidden="false" customHeight="true" outlineLevel="0" collapsed="false">
      <c r="A25" s="15" t="s">
        <v>142</v>
      </c>
      <c r="B25" s="61" t="n">
        <f aca="false">SUM('Weekly Plan'!Z6:Z525)</f>
        <v>0</v>
      </c>
      <c r="E25" s="62" t="s">
        <v>143</v>
      </c>
      <c r="F25" s="62"/>
      <c r="G25" s="62"/>
      <c r="H25" s="62"/>
    </row>
    <row r="26" customFormat="false" ht="33.75" hidden="false" customHeight="true" outlineLevel="0" collapsed="false">
      <c r="A26" s="15" t="s">
        <v>144</v>
      </c>
      <c r="B26" s="61" t="n">
        <f aca="false">SUM('Weekly Plan'!AB6:AB525)</f>
        <v>0</v>
      </c>
      <c r="E26" s="62" t="s">
        <v>145</v>
      </c>
      <c r="F26" s="62"/>
      <c r="G26" s="62"/>
      <c r="H26" s="62"/>
    </row>
    <row r="27" customFormat="false" ht="27.75" hidden="false" customHeight="true" outlineLevel="0" collapsed="false">
      <c r="A27" s="15" t="s">
        <v>146</v>
      </c>
      <c r="B27" s="58" t="str">
        <f aca="false">IF(SUM(B23:B26)=0,"OK","Review")</f>
        <v>OK</v>
      </c>
      <c r="E27" s="62" t="s">
        <v>147</v>
      </c>
      <c r="F27" s="62"/>
      <c r="G27" s="62"/>
      <c r="H27" s="62"/>
    </row>
    <row r="28" customFormat="false" ht="21.75" hidden="false" customHeight="true" outlineLevel="0" collapsed="false"/>
    <row r="29" customFormat="false" ht="21.75" hidden="false" customHeight="true" outlineLevel="0" collapsed="false"/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14">
    <mergeCell ref="A1:H1"/>
    <mergeCell ref="A2:H2"/>
    <mergeCell ref="A4:B4"/>
    <mergeCell ref="D4:E4"/>
    <mergeCell ref="G4:H4"/>
    <mergeCell ref="A13:D13"/>
    <mergeCell ref="E13:H13"/>
    <mergeCell ref="A22:B22"/>
    <mergeCell ref="E22:H22"/>
    <mergeCell ref="E23:H23"/>
    <mergeCell ref="E24:H24"/>
    <mergeCell ref="E25:H25"/>
    <mergeCell ref="E26:H26"/>
    <mergeCell ref="E27:H27"/>
  </mergeCells>
  <conditionalFormatting sqref="E11">
    <cfRule type="expression" priority="2" aboveAverage="0" equalAverage="0" bottom="0" percent="0" rank="0" text="" dxfId="11">
      <formula>$E$11&lt;&gt;"OK"</formula>
    </cfRule>
  </conditionalFormatting>
  <conditionalFormatting sqref="B23:B26">
    <cfRule type="cellIs" priority="3" operator="greaterThan" aboveAverage="0" equalAverage="0" bottom="0" percent="0" rank="0" text="" dxfId="12">
      <formula>0</formula>
    </cfRule>
  </conditionalFormatting>
  <conditionalFormatting sqref="B27">
    <cfRule type="expression" priority="4" aboveAverage="0" equalAverage="0" bottom="0" percent="0" rank="0" text="" dxfId="13">
      <formula>$B27="OK"</formula>
    </cfRule>
    <cfRule type="expression" priority="5" aboveAverage="0" equalAverage="0" bottom="0" percent="0" rank="0" text="" dxfId="12">
      <formula>$B27="Review"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12"/>
    <col collapsed="false" customWidth="true" hidden="false" outlineLevel="0" max="4" min="2" style="11" width="14"/>
    <col collapsed="false" customWidth="true" hidden="false" outlineLevel="0" max="7" min="5" style="11" width="18"/>
    <col collapsed="false" customWidth="true" hidden="false" outlineLevel="0" max="9" min="8" style="11" width="16"/>
    <col collapsed="false" customWidth="true" hidden="false" outlineLevel="0" max="10" min="10" style="11" width="20"/>
  </cols>
  <sheetData>
    <row r="1" customFormat="false" ht="21.75" hidden="false" customHeight="true" outlineLevel="0" collapsed="false">
      <c r="A1" s="32" t="s">
        <v>148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24" hidden="false" customHeight="true" outlineLevel="0" collapsed="false">
      <c r="A2" s="33" t="s">
        <v>149</v>
      </c>
      <c r="B2" s="33"/>
      <c r="C2" s="33"/>
      <c r="D2" s="33"/>
      <c r="E2" s="33"/>
      <c r="F2" s="33"/>
      <c r="G2" s="33"/>
      <c r="H2" s="33"/>
      <c r="I2" s="33"/>
      <c r="J2" s="33"/>
    </row>
    <row r="5" customFormat="false" ht="31.5" hidden="false" customHeight="true" outlineLevel="0" collapsed="false">
      <c r="A5" s="34" t="s">
        <v>77</v>
      </c>
      <c r="B5" s="34" t="s">
        <v>150</v>
      </c>
      <c r="C5" s="34" t="s">
        <v>80</v>
      </c>
      <c r="D5" s="34" t="s">
        <v>81</v>
      </c>
      <c r="E5" s="34" t="s">
        <v>151</v>
      </c>
      <c r="F5" s="34" t="s">
        <v>152</v>
      </c>
      <c r="G5" s="34" t="s">
        <v>153</v>
      </c>
      <c r="H5" s="34" t="s">
        <v>154</v>
      </c>
      <c r="I5" s="34" t="s">
        <v>155</v>
      </c>
      <c r="J5" s="34" t="s">
        <v>100</v>
      </c>
    </row>
    <row r="6" customFormat="false" ht="15" hidden="false" customHeight="true" outlineLevel="0" collapsed="false">
      <c r="A6" s="36"/>
      <c r="B6" s="42"/>
      <c r="C6" s="42"/>
      <c r="D6" s="42"/>
      <c r="E6" s="38"/>
      <c r="F6" s="38"/>
      <c r="G6" s="38"/>
      <c r="H6" s="40"/>
      <c r="I6" s="42"/>
      <c r="J6" s="63"/>
    </row>
    <row r="7" customFormat="false" ht="15" hidden="false" customHeight="true" outlineLevel="0" collapsed="false">
      <c r="A7" s="46"/>
      <c r="B7" s="52"/>
      <c r="C7" s="52"/>
      <c r="D7" s="52"/>
      <c r="E7" s="48"/>
      <c r="F7" s="48"/>
      <c r="G7" s="48"/>
      <c r="H7" s="50"/>
      <c r="I7" s="52"/>
      <c r="J7" s="64"/>
    </row>
    <row r="8" customFormat="false" ht="15" hidden="false" customHeight="true" outlineLevel="0" collapsed="false">
      <c r="A8" s="36"/>
      <c r="B8" s="42"/>
      <c r="C8" s="42"/>
      <c r="D8" s="42"/>
      <c r="E8" s="38"/>
      <c r="F8" s="38"/>
      <c r="G8" s="38"/>
      <c r="H8" s="40"/>
      <c r="I8" s="42"/>
      <c r="J8" s="63"/>
    </row>
    <row r="9" customFormat="false" ht="15" hidden="false" customHeight="true" outlineLevel="0" collapsed="false">
      <c r="A9" s="46"/>
      <c r="B9" s="52"/>
      <c r="C9" s="52"/>
      <c r="D9" s="52"/>
      <c r="E9" s="48"/>
      <c r="F9" s="48"/>
      <c r="G9" s="48"/>
      <c r="H9" s="50"/>
      <c r="I9" s="52"/>
      <c r="J9" s="64"/>
    </row>
    <row r="10" customFormat="false" ht="15" hidden="false" customHeight="true" outlineLevel="0" collapsed="false">
      <c r="A10" s="36"/>
      <c r="B10" s="42"/>
      <c r="C10" s="42"/>
      <c r="D10" s="42"/>
      <c r="E10" s="38"/>
      <c r="F10" s="38"/>
      <c r="G10" s="38"/>
      <c r="H10" s="40"/>
      <c r="I10" s="42"/>
      <c r="J10" s="63"/>
    </row>
    <row r="11" customFormat="false" ht="15" hidden="false" customHeight="true" outlineLevel="0" collapsed="false">
      <c r="A11" s="46"/>
      <c r="B11" s="52"/>
      <c r="C11" s="52"/>
      <c r="D11" s="52"/>
      <c r="E11" s="48"/>
      <c r="F11" s="48"/>
      <c r="G11" s="48"/>
      <c r="H11" s="50"/>
      <c r="I11" s="52"/>
      <c r="J11" s="64"/>
    </row>
    <row r="12" customFormat="false" ht="15" hidden="false" customHeight="true" outlineLevel="0" collapsed="false">
      <c r="A12" s="36"/>
      <c r="B12" s="42"/>
      <c r="C12" s="42"/>
      <c r="D12" s="42"/>
      <c r="E12" s="38"/>
      <c r="F12" s="38"/>
      <c r="G12" s="38"/>
      <c r="H12" s="40"/>
      <c r="I12" s="42"/>
      <c r="J12" s="63"/>
    </row>
    <row r="13" customFormat="false" ht="15" hidden="false" customHeight="true" outlineLevel="0" collapsed="false">
      <c r="A13" s="46"/>
      <c r="B13" s="52"/>
      <c r="C13" s="52"/>
      <c r="D13" s="52"/>
      <c r="E13" s="48"/>
      <c r="F13" s="48"/>
      <c r="G13" s="48"/>
      <c r="H13" s="50"/>
      <c r="I13" s="52"/>
      <c r="J13" s="64"/>
    </row>
    <row r="14" customFormat="false" ht="15" hidden="false" customHeight="true" outlineLevel="0" collapsed="false">
      <c r="A14" s="36"/>
      <c r="B14" s="42"/>
      <c r="C14" s="42"/>
      <c r="D14" s="42"/>
      <c r="E14" s="38"/>
      <c r="F14" s="38"/>
      <c r="G14" s="38"/>
      <c r="H14" s="40"/>
      <c r="I14" s="42"/>
      <c r="J14" s="63"/>
    </row>
    <row r="15" customFormat="false" ht="15" hidden="false" customHeight="true" outlineLevel="0" collapsed="false">
      <c r="A15" s="46"/>
      <c r="B15" s="52"/>
      <c r="C15" s="52"/>
      <c r="D15" s="52"/>
      <c r="E15" s="48"/>
      <c r="F15" s="48"/>
      <c r="G15" s="48"/>
      <c r="H15" s="50"/>
      <c r="I15" s="52"/>
      <c r="J15" s="64"/>
    </row>
    <row r="16" customFormat="false" ht="15" hidden="false" customHeight="true" outlineLevel="0" collapsed="false">
      <c r="A16" s="36"/>
      <c r="B16" s="42"/>
      <c r="C16" s="42"/>
      <c r="D16" s="42"/>
      <c r="E16" s="38"/>
      <c r="F16" s="38"/>
      <c r="G16" s="38"/>
      <c r="H16" s="40"/>
      <c r="I16" s="42"/>
      <c r="J16" s="63"/>
    </row>
    <row r="17" customFormat="false" ht="15" hidden="false" customHeight="true" outlineLevel="0" collapsed="false">
      <c r="A17" s="46"/>
      <c r="B17" s="52"/>
      <c r="C17" s="52"/>
      <c r="D17" s="52"/>
      <c r="E17" s="48"/>
      <c r="F17" s="48"/>
      <c r="G17" s="48"/>
      <c r="H17" s="50"/>
      <c r="I17" s="52"/>
      <c r="J17" s="64"/>
    </row>
    <row r="18" customFormat="false" ht="15" hidden="false" customHeight="true" outlineLevel="0" collapsed="false">
      <c r="A18" s="36"/>
      <c r="B18" s="42"/>
      <c r="C18" s="42"/>
      <c r="D18" s="42"/>
      <c r="E18" s="38"/>
      <c r="F18" s="38"/>
      <c r="G18" s="38"/>
      <c r="H18" s="40"/>
      <c r="I18" s="42"/>
      <c r="J18" s="63"/>
    </row>
    <row r="19" customFormat="false" ht="15" hidden="false" customHeight="true" outlineLevel="0" collapsed="false">
      <c r="A19" s="46"/>
      <c r="B19" s="52"/>
      <c r="C19" s="52"/>
      <c r="D19" s="52"/>
      <c r="E19" s="48"/>
      <c r="F19" s="48"/>
      <c r="G19" s="48"/>
      <c r="H19" s="50"/>
      <c r="I19" s="52"/>
      <c r="J19" s="64"/>
    </row>
    <row r="20" customFormat="false" ht="15" hidden="false" customHeight="true" outlineLevel="0" collapsed="false">
      <c r="A20" s="36"/>
      <c r="B20" s="42"/>
      <c r="C20" s="42"/>
      <c r="D20" s="42"/>
      <c r="E20" s="38"/>
      <c r="F20" s="38"/>
      <c r="G20" s="38"/>
      <c r="H20" s="40"/>
      <c r="I20" s="42"/>
      <c r="J20" s="63"/>
    </row>
    <row r="21" customFormat="false" ht="15" hidden="false" customHeight="true" outlineLevel="0" collapsed="false">
      <c r="A21" s="46"/>
      <c r="B21" s="52"/>
      <c r="C21" s="52"/>
      <c r="D21" s="52"/>
      <c r="E21" s="48"/>
      <c r="F21" s="48"/>
      <c r="G21" s="48"/>
      <c r="H21" s="50"/>
      <c r="I21" s="52"/>
      <c r="J21" s="64"/>
    </row>
    <row r="22" customFormat="false" ht="15" hidden="false" customHeight="true" outlineLevel="0" collapsed="false">
      <c r="A22" s="36"/>
      <c r="B22" s="42"/>
      <c r="C22" s="42"/>
      <c r="D22" s="42"/>
      <c r="E22" s="38"/>
      <c r="F22" s="38"/>
      <c r="G22" s="38"/>
      <c r="H22" s="40"/>
      <c r="I22" s="42"/>
      <c r="J22" s="63"/>
    </row>
    <row r="23" customFormat="false" ht="15" hidden="false" customHeight="true" outlineLevel="0" collapsed="false">
      <c r="A23" s="46"/>
      <c r="B23" s="52"/>
      <c r="C23" s="52"/>
      <c r="D23" s="52"/>
      <c r="E23" s="48"/>
      <c r="F23" s="48"/>
      <c r="G23" s="48"/>
      <c r="H23" s="50"/>
      <c r="I23" s="52"/>
      <c r="J23" s="64"/>
    </row>
    <row r="24" customFormat="false" ht="15" hidden="false" customHeight="true" outlineLevel="0" collapsed="false">
      <c r="A24" s="36"/>
      <c r="B24" s="42"/>
      <c r="C24" s="42"/>
      <c r="D24" s="42"/>
      <c r="E24" s="38"/>
      <c r="F24" s="38"/>
      <c r="G24" s="38"/>
      <c r="H24" s="40"/>
      <c r="I24" s="42"/>
      <c r="J24" s="63"/>
    </row>
    <row r="25" customFormat="false" ht="15" hidden="false" customHeight="true" outlineLevel="0" collapsed="false">
      <c r="A25" s="46"/>
      <c r="B25" s="52"/>
      <c r="C25" s="52"/>
      <c r="D25" s="52"/>
      <c r="E25" s="48"/>
      <c r="F25" s="48"/>
      <c r="G25" s="48"/>
      <c r="H25" s="50"/>
      <c r="I25" s="52"/>
      <c r="J25" s="64"/>
    </row>
    <row r="26" customFormat="false" ht="15" hidden="false" customHeight="true" outlineLevel="0" collapsed="false">
      <c r="A26" s="36"/>
      <c r="B26" s="42"/>
      <c r="C26" s="42"/>
      <c r="D26" s="42"/>
      <c r="E26" s="38"/>
      <c r="F26" s="38"/>
      <c r="G26" s="38"/>
      <c r="H26" s="40"/>
      <c r="I26" s="42"/>
      <c r="J26" s="63"/>
    </row>
    <row r="27" customFormat="false" ht="15" hidden="false" customHeight="true" outlineLevel="0" collapsed="false">
      <c r="A27" s="46"/>
      <c r="B27" s="52"/>
      <c r="C27" s="52"/>
      <c r="D27" s="52"/>
      <c r="E27" s="48"/>
      <c r="F27" s="48"/>
      <c r="G27" s="48"/>
      <c r="H27" s="50"/>
      <c r="I27" s="52"/>
      <c r="J27" s="64"/>
    </row>
    <row r="28" customFormat="false" ht="15" hidden="false" customHeight="true" outlineLevel="0" collapsed="false">
      <c r="A28" s="36"/>
      <c r="B28" s="42"/>
      <c r="C28" s="42"/>
      <c r="D28" s="42"/>
      <c r="E28" s="38"/>
      <c r="F28" s="38"/>
      <c r="G28" s="38"/>
      <c r="H28" s="40"/>
      <c r="I28" s="42"/>
      <c r="J28" s="63"/>
    </row>
    <row r="29" customFormat="false" ht="15" hidden="false" customHeight="true" outlineLevel="0" collapsed="false">
      <c r="A29" s="46"/>
      <c r="B29" s="52"/>
      <c r="C29" s="52"/>
      <c r="D29" s="52"/>
      <c r="E29" s="48"/>
      <c r="F29" s="48"/>
      <c r="G29" s="48"/>
      <c r="H29" s="50"/>
      <c r="I29" s="52"/>
      <c r="J29" s="64"/>
    </row>
    <row r="30" customFormat="false" ht="15" hidden="false" customHeight="true" outlineLevel="0" collapsed="false">
      <c r="A30" s="36"/>
      <c r="B30" s="42"/>
      <c r="C30" s="42"/>
      <c r="D30" s="42"/>
      <c r="E30" s="38"/>
      <c r="F30" s="38"/>
      <c r="G30" s="38"/>
      <c r="H30" s="40"/>
      <c r="I30" s="42"/>
      <c r="J30" s="63"/>
    </row>
    <row r="31" customFormat="false" ht="15" hidden="false" customHeight="true" outlineLevel="0" collapsed="false">
      <c r="A31" s="46"/>
      <c r="B31" s="52"/>
      <c r="C31" s="52"/>
      <c r="D31" s="52"/>
      <c r="E31" s="48"/>
      <c r="F31" s="48"/>
      <c r="G31" s="48"/>
      <c r="H31" s="50"/>
      <c r="I31" s="52"/>
      <c r="J31" s="64"/>
    </row>
    <row r="32" customFormat="false" ht="15" hidden="false" customHeight="true" outlineLevel="0" collapsed="false">
      <c r="A32" s="36"/>
      <c r="B32" s="42"/>
      <c r="C32" s="42"/>
      <c r="D32" s="42"/>
      <c r="E32" s="38"/>
      <c r="F32" s="38"/>
      <c r="G32" s="38"/>
      <c r="H32" s="40"/>
      <c r="I32" s="42"/>
      <c r="J32" s="63"/>
    </row>
    <row r="33" customFormat="false" ht="15" hidden="false" customHeight="true" outlineLevel="0" collapsed="false">
      <c r="A33" s="46"/>
      <c r="B33" s="52"/>
      <c r="C33" s="52"/>
      <c r="D33" s="52"/>
      <c r="E33" s="48"/>
      <c r="F33" s="48"/>
      <c r="G33" s="48"/>
      <c r="H33" s="50"/>
      <c r="I33" s="52"/>
      <c r="J33" s="64"/>
    </row>
    <row r="34" customFormat="false" ht="15" hidden="false" customHeight="true" outlineLevel="0" collapsed="false">
      <c r="A34" s="36"/>
      <c r="B34" s="42"/>
      <c r="C34" s="42"/>
      <c r="D34" s="42"/>
      <c r="E34" s="38"/>
      <c r="F34" s="38"/>
      <c r="G34" s="38"/>
      <c r="H34" s="40"/>
      <c r="I34" s="42"/>
      <c r="J34" s="63"/>
    </row>
    <row r="35" customFormat="false" ht="15" hidden="false" customHeight="true" outlineLevel="0" collapsed="false">
      <c r="A35" s="46"/>
      <c r="B35" s="52"/>
      <c r="C35" s="52"/>
      <c r="D35" s="52"/>
      <c r="E35" s="48"/>
      <c r="F35" s="48"/>
      <c r="G35" s="48"/>
      <c r="H35" s="50"/>
      <c r="I35" s="52"/>
      <c r="J35" s="64"/>
    </row>
    <row r="36" customFormat="false" ht="15" hidden="false" customHeight="true" outlineLevel="0" collapsed="false">
      <c r="A36" s="36"/>
      <c r="B36" s="42"/>
      <c r="C36" s="42"/>
      <c r="D36" s="42"/>
      <c r="E36" s="38"/>
      <c r="F36" s="38"/>
      <c r="G36" s="38"/>
      <c r="H36" s="40"/>
      <c r="I36" s="42"/>
      <c r="J36" s="63"/>
    </row>
    <row r="37" customFormat="false" ht="15" hidden="false" customHeight="true" outlineLevel="0" collapsed="false">
      <c r="A37" s="46"/>
      <c r="B37" s="52"/>
      <c r="C37" s="52"/>
      <c r="D37" s="52"/>
      <c r="E37" s="48"/>
      <c r="F37" s="48"/>
      <c r="G37" s="48"/>
      <c r="H37" s="50"/>
      <c r="I37" s="52"/>
      <c r="J37" s="64"/>
    </row>
    <row r="38" customFormat="false" ht="15" hidden="false" customHeight="true" outlineLevel="0" collapsed="false">
      <c r="A38" s="36"/>
      <c r="B38" s="42"/>
      <c r="C38" s="42"/>
      <c r="D38" s="42"/>
      <c r="E38" s="38"/>
      <c r="F38" s="38"/>
      <c r="G38" s="38"/>
      <c r="H38" s="40"/>
      <c r="I38" s="42"/>
      <c r="J38" s="63"/>
    </row>
    <row r="39" customFormat="false" ht="15" hidden="false" customHeight="true" outlineLevel="0" collapsed="false">
      <c r="A39" s="46"/>
      <c r="B39" s="52"/>
      <c r="C39" s="52"/>
      <c r="D39" s="52"/>
      <c r="E39" s="48"/>
      <c r="F39" s="48"/>
      <c r="G39" s="48"/>
      <c r="H39" s="50"/>
      <c r="I39" s="52"/>
      <c r="J39" s="64"/>
    </row>
    <row r="40" customFormat="false" ht="15" hidden="false" customHeight="true" outlineLevel="0" collapsed="false">
      <c r="A40" s="36"/>
      <c r="B40" s="42"/>
      <c r="C40" s="42"/>
      <c r="D40" s="42"/>
      <c r="E40" s="38"/>
      <c r="F40" s="38"/>
      <c r="G40" s="38"/>
      <c r="H40" s="40"/>
      <c r="I40" s="42"/>
      <c r="J40" s="63"/>
    </row>
    <row r="41" customFormat="false" ht="15" hidden="false" customHeight="true" outlineLevel="0" collapsed="false">
      <c r="A41" s="46"/>
      <c r="B41" s="52"/>
      <c r="C41" s="52"/>
      <c r="D41" s="52"/>
      <c r="E41" s="48"/>
      <c r="F41" s="48"/>
      <c r="G41" s="48"/>
      <c r="H41" s="50"/>
      <c r="I41" s="52"/>
      <c r="J41" s="64"/>
    </row>
    <row r="42" customFormat="false" ht="15" hidden="false" customHeight="true" outlineLevel="0" collapsed="false">
      <c r="A42" s="36"/>
      <c r="B42" s="42"/>
      <c r="C42" s="42"/>
      <c r="D42" s="42"/>
      <c r="E42" s="38"/>
      <c r="F42" s="38"/>
      <c r="G42" s="38"/>
      <c r="H42" s="40"/>
      <c r="I42" s="42"/>
      <c r="J42" s="63"/>
    </row>
    <row r="43" customFormat="false" ht="15" hidden="false" customHeight="true" outlineLevel="0" collapsed="false">
      <c r="A43" s="46"/>
      <c r="B43" s="52"/>
      <c r="C43" s="52"/>
      <c r="D43" s="52"/>
      <c r="E43" s="48"/>
      <c r="F43" s="48"/>
      <c r="G43" s="48"/>
      <c r="H43" s="50"/>
      <c r="I43" s="52"/>
      <c r="J43" s="64"/>
    </row>
    <row r="44" customFormat="false" ht="15" hidden="false" customHeight="true" outlineLevel="0" collapsed="false">
      <c r="A44" s="36"/>
      <c r="B44" s="42"/>
      <c r="C44" s="42"/>
      <c r="D44" s="42"/>
      <c r="E44" s="38"/>
      <c r="F44" s="38"/>
      <c r="G44" s="38"/>
      <c r="H44" s="40"/>
      <c r="I44" s="42"/>
      <c r="J44" s="63"/>
    </row>
    <row r="45" customFormat="false" ht="15" hidden="false" customHeight="true" outlineLevel="0" collapsed="false">
      <c r="A45" s="46"/>
      <c r="B45" s="52"/>
      <c r="C45" s="52"/>
      <c r="D45" s="52"/>
      <c r="E45" s="48"/>
      <c r="F45" s="48"/>
      <c r="G45" s="48"/>
      <c r="H45" s="50"/>
      <c r="I45" s="52"/>
      <c r="J45" s="64"/>
    </row>
    <row r="46" customFormat="false" ht="15" hidden="false" customHeight="true" outlineLevel="0" collapsed="false">
      <c r="A46" s="36"/>
      <c r="B46" s="42"/>
      <c r="C46" s="42"/>
      <c r="D46" s="42"/>
      <c r="E46" s="38"/>
      <c r="F46" s="38"/>
      <c r="G46" s="38"/>
      <c r="H46" s="40"/>
      <c r="I46" s="42"/>
      <c r="J46" s="63"/>
    </row>
    <row r="47" customFormat="false" ht="15" hidden="false" customHeight="true" outlineLevel="0" collapsed="false">
      <c r="A47" s="46"/>
      <c r="B47" s="52"/>
      <c r="C47" s="52"/>
      <c r="D47" s="52"/>
      <c r="E47" s="48"/>
      <c r="F47" s="48"/>
      <c r="G47" s="48"/>
      <c r="H47" s="50"/>
      <c r="I47" s="52"/>
      <c r="J47" s="64"/>
    </row>
    <row r="48" customFormat="false" ht="15" hidden="false" customHeight="true" outlineLevel="0" collapsed="false">
      <c r="A48" s="36"/>
      <c r="B48" s="42"/>
      <c r="C48" s="42"/>
      <c r="D48" s="42"/>
      <c r="E48" s="38"/>
      <c r="F48" s="38"/>
      <c r="G48" s="38"/>
      <c r="H48" s="40"/>
      <c r="I48" s="42"/>
      <c r="J48" s="63"/>
    </row>
    <row r="49" customFormat="false" ht="15" hidden="false" customHeight="true" outlineLevel="0" collapsed="false">
      <c r="A49" s="46"/>
      <c r="B49" s="52"/>
      <c r="C49" s="52"/>
      <c r="D49" s="52"/>
      <c r="E49" s="48"/>
      <c r="F49" s="48"/>
      <c r="G49" s="48"/>
      <c r="H49" s="50"/>
      <c r="I49" s="52"/>
      <c r="J49" s="64"/>
    </row>
    <row r="50" customFormat="false" ht="15" hidden="false" customHeight="true" outlineLevel="0" collapsed="false">
      <c r="A50" s="36"/>
      <c r="B50" s="42"/>
      <c r="C50" s="42"/>
      <c r="D50" s="42"/>
      <c r="E50" s="38"/>
      <c r="F50" s="38"/>
      <c r="G50" s="38"/>
      <c r="H50" s="40"/>
      <c r="I50" s="42"/>
      <c r="J50" s="63"/>
    </row>
    <row r="51" customFormat="false" ht="15" hidden="false" customHeight="true" outlineLevel="0" collapsed="false">
      <c r="A51" s="46"/>
      <c r="B51" s="52"/>
      <c r="C51" s="52"/>
      <c r="D51" s="52"/>
      <c r="E51" s="48"/>
      <c r="F51" s="48"/>
      <c r="G51" s="48"/>
      <c r="H51" s="50"/>
      <c r="I51" s="52"/>
      <c r="J51" s="64"/>
    </row>
    <row r="52" customFormat="false" ht="15" hidden="false" customHeight="true" outlineLevel="0" collapsed="false">
      <c r="A52" s="36"/>
      <c r="B52" s="42"/>
      <c r="C52" s="42"/>
      <c r="D52" s="42"/>
      <c r="E52" s="38"/>
      <c r="F52" s="38"/>
      <c r="G52" s="38"/>
      <c r="H52" s="40"/>
      <c r="I52" s="42"/>
      <c r="J52" s="63"/>
    </row>
    <row r="53" customFormat="false" ht="15" hidden="false" customHeight="true" outlineLevel="0" collapsed="false">
      <c r="A53" s="46"/>
      <c r="B53" s="52"/>
      <c r="C53" s="52"/>
      <c r="D53" s="52"/>
      <c r="E53" s="48"/>
      <c r="F53" s="48"/>
      <c r="G53" s="48"/>
      <c r="H53" s="50"/>
      <c r="I53" s="52"/>
      <c r="J53" s="64"/>
    </row>
    <row r="54" customFormat="false" ht="15" hidden="false" customHeight="true" outlineLevel="0" collapsed="false">
      <c r="A54" s="36"/>
      <c r="B54" s="42"/>
      <c r="C54" s="42"/>
      <c r="D54" s="42"/>
      <c r="E54" s="38"/>
      <c r="F54" s="38"/>
      <c r="G54" s="38"/>
      <c r="H54" s="40"/>
      <c r="I54" s="42"/>
      <c r="J54" s="63"/>
    </row>
    <row r="55" customFormat="false" ht="15" hidden="false" customHeight="true" outlineLevel="0" collapsed="false">
      <c r="A55" s="46"/>
      <c r="B55" s="52"/>
      <c r="C55" s="52"/>
      <c r="D55" s="52"/>
      <c r="E55" s="48"/>
      <c r="F55" s="48"/>
      <c r="G55" s="48"/>
      <c r="H55" s="50"/>
      <c r="I55" s="52"/>
      <c r="J55" s="64"/>
    </row>
    <row r="56" customFormat="false" ht="15" hidden="false" customHeight="true" outlineLevel="0" collapsed="false">
      <c r="A56" s="36"/>
      <c r="B56" s="42"/>
      <c r="C56" s="42"/>
      <c r="D56" s="42"/>
      <c r="E56" s="38"/>
      <c r="F56" s="38"/>
      <c r="G56" s="38"/>
      <c r="H56" s="40"/>
      <c r="I56" s="42"/>
      <c r="J56" s="63"/>
    </row>
    <row r="57" customFormat="false" ht="15" hidden="false" customHeight="true" outlineLevel="0" collapsed="false">
      <c r="A57" s="46"/>
      <c r="B57" s="52"/>
      <c r="C57" s="52"/>
      <c r="D57" s="52"/>
      <c r="E57" s="48"/>
      <c r="F57" s="48"/>
      <c r="G57" s="48"/>
      <c r="H57" s="50"/>
      <c r="I57" s="52"/>
      <c r="J57" s="64"/>
    </row>
    <row r="58" customFormat="false" ht="15" hidden="false" customHeight="true" outlineLevel="0" collapsed="false">
      <c r="A58" s="36"/>
      <c r="B58" s="42"/>
      <c r="C58" s="42"/>
      <c r="D58" s="42"/>
      <c r="E58" s="38"/>
      <c r="F58" s="38"/>
      <c r="G58" s="38"/>
      <c r="H58" s="40"/>
      <c r="I58" s="42"/>
      <c r="J58" s="63"/>
    </row>
    <row r="59" customFormat="false" ht="15" hidden="false" customHeight="true" outlineLevel="0" collapsed="false">
      <c r="A59" s="46"/>
      <c r="B59" s="52"/>
      <c r="C59" s="52"/>
      <c r="D59" s="52"/>
      <c r="E59" s="48"/>
      <c r="F59" s="48"/>
      <c r="G59" s="48"/>
      <c r="H59" s="50"/>
      <c r="I59" s="52"/>
      <c r="J59" s="64"/>
    </row>
    <row r="60" customFormat="false" ht="15" hidden="false" customHeight="true" outlineLevel="0" collapsed="false">
      <c r="A60" s="36"/>
      <c r="B60" s="42"/>
      <c r="C60" s="42"/>
      <c r="D60" s="42"/>
      <c r="E60" s="38"/>
      <c r="F60" s="38"/>
      <c r="G60" s="38"/>
      <c r="H60" s="40"/>
      <c r="I60" s="42"/>
      <c r="J60" s="63"/>
    </row>
    <row r="61" customFormat="false" ht="15" hidden="false" customHeight="true" outlineLevel="0" collapsed="false">
      <c r="A61" s="46"/>
      <c r="B61" s="52"/>
      <c r="C61" s="52"/>
      <c r="D61" s="52"/>
      <c r="E61" s="48"/>
      <c r="F61" s="48"/>
      <c r="G61" s="48"/>
      <c r="H61" s="50"/>
      <c r="I61" s="52"/>
      <c r="J61" s="64"/>
    </row>
    <row r="62" customFormat="false" ht="15" hidden="false" customHeight="true" outlineLevel="0" collapsed="false">
      <c r="A62" s="36"/>
      <c r="B62" s="42"/>
      <c r="C62" s="42"/>
      <c r="D62" s="42"/>
      <c r="E62" s="38"/>
      <c r="F62" s="38"/>
      <c r="G62" s="38"/>
      <c r="H62" s="40"/>
      <c r="I62" s="42"/>
      <c r="J62" s="63"/>
    </row>
    <row r="63" customFormat="false" ht="15" hidden="false" customHeight="true" outlineLevel="0" collapsed="false">
      <c r="A63" s="46"/>
      <c r="B63" s="52"/>
      <c r="C63" s="52"/>
      <c r="D63" s="52"/>
      <c r="E63" s="48"/>
      <c r="F63" s="48"/>
      <c r="G63" s="48"/>
      <c r="H63" s="50"/>
      <c r="I63" s="52"/>
      <c r="J63" s="64"/>
    </row>
    <row r="64" customFormat="false" ht="15" hidden="false" customHeight="true" outlineLevel="0" collapsed="false">
      <c r="A64" s="36"/>
      <c r="B64" s="42"/>
      <c r="C64" s="42"/>
      <c r="D64" s="42"/>
      <c r="E64" s="38"/>
      <c r="F64" s="38"/>
      <c r="G64" s="38"/>
      <c r="H64" s="40"/>
      <c r="I64" s="42"/>
      <c r="J64" s="63"/>
    </row>
    <row r="65" customFormat="false" ht="15" hidden="false" customHeight="true" outlineLevel="0" collapsed="false">
      <c r="A65" s="46"/>
      <c r="B65" s="52"/>
      <c r="C65" s="52"/>
      <c r="D65" s="52"/>
      <c r="E65" s="48"/>
      <c r="F65" s="48"/>
      <c r="G65" s="48"/>
      <c r="H65" s="50"/>
      <c r="I65" s="52"/>
      <c r="J65" s="64"/>
    </row>
    <row r="66" customFormat="false" ht="15" hidden="false" customHeight="true" outlineLevel="0" collapsed="false">
      <c r="A66" s="36"/>
      <c r="B66" s="42"/>
      <c r="C66" s="42"/>
      <c r="D66" s="42"/>
      <c r="E66" s="38"/>
      <c r="F66" s="38"/>
      <c r="G66" s="38"/>
      <c r="H66" s="40"/>
      <c r="I66" s="42"/>
      <c r="J66" s="63"/>
    </row>
    <row r="67" customFormat="false" ht="15" hidden="false" customHeight="true" outlineLevel="0" collapsed="false">
      <c r="A67" s="46"/>
      <c r="B67" s="52"/>
      <c r="C67" s="52"/>
      <c r="D67" s="52"/>
      <c r="E67" s="48"/>
      <c r="F67" s="48"/>
      <c r="G67" s="48"/>
      <c r="H67" s="50"/>
      <c r="I67" s="52"/>
      <c r="J67" s="64"/>
    </row>
    <row r="68" customFormat="false" ht="15" hidden="false" customHeight="true" outlineLevel="0" collapsed="false">
      <c r="A68" s="36"/>
      <c r="B68" s="42"/>
      <c r="C68" s="42"/>
      <c r="D68" s="42"/>
      <c r="E68" s="38"/>
      <c r="F68" s="38"/>
      <c r="G68" s="38"/>
      <c r="H68" s="40"/>
      <c r="I68" s="42"/>
      <c r="J68" s="63"/>
    </row>
    <row r="69" customFormat="false" ht="15" hidden="false" customHeight="true" outlineLevel="0" collapsed="false">
      <c r="A69" s="46"/>
      <c r="B69" s="52"/>
      <c r="C69" s="52"/>
      <c r="D69" s="52"/>
      <c r="E69" s="48"/>
      <c r="F69" s="48"/>
      <c r="G69" s="48"/>
      <c r="H69" s="50"/>
      <c r="I69" s="52"/>
      <c r="J69" s="64"/>
    </row>
    <row r="70" customFormat="false" ht="15" hidden="false" customHeight="true" outlineLevel="0" collapsed="false">
      <c r="A70" s="36"/>
      <c r="B70" s="42"/>
      <c r="C70" s="42"/>
      <c r="D70" s="42"/>
      <c r="E70" s="38"/>
      <c r="F70" s="38"/>
      <c r="G70" s="38"/>
      <c r="H70" s="40"/>
      <c r="I70" s="42"/>
      <c r="J70" s="63"/>
    </row>
    <row r="71" customFormat="false" ht="15" hidden="false" customHeight="true" outlineLevel="0" collapsed="false">
      <c r="A71" s="46"/>
      <c r="B71" s="52"/>
      <c r="C71" s="52"/>
      <c r="D71" s="52"/>
      <c r="E71" s="48"/>
      <c r="F71" s="48"/>
      <c r="G71" s="48"/>
      <c r="H71" s="50"/>
      <c r="I71" s="52"/>
      <c r="J71" s="64"/>
    </row>
    <row r="72" customFormat="false" ht="15" hidden="false" customHeight="true" outlineLevel="0" collapsed="false">
      <c r="A72" s="36"/>
      <c r="B72" s="42"/>
      <c r="C72" s="42"/>
      <c r="D72" s="42"/>
      <c r="E72" s="38"/>
      <c r="F72" s="38"/>
      <c r="G72" s="38"/>
      <c r="H72" s="40"/>
      <c r="I72" s="42"/>
      <c r="J72" s="63"/>
    </row>
    <row r="73" customFormat="false" ht="15" hidden="false" customHeight="true" outlineLevel="0" collapsed="false">
      <c r="A73" s="46"/>
      <c r="B73" s="52"/>
      <c r="C73" s="52"/>
      <c r="D73" s="52"/>
      <c r="E73" s="48"/>
      <c r="F73" s="48"/>
      <c r="G73" s="48"/>
      <c r="H73" s="50"/>
      <c r="I73" s="52"/>
      <c r="J73" s="64"/>
    </row>
    <row r="74" customFormat="false" ht="15" hidden="false" customHeight="true" outlineLevel="0" collapsed="false">
      <c r="A74" s="36"/>
      <c r="B74" s="42"/>
      <c r="C74" s="42"/>
      <c r="D74" s="42"/>
      <c r="E74" s="38"/>
      <c r="F74" s="38"/>
      <c r="G74" s="38"/>
      <c r="H74" s="40"/>
      <c r="I74" s="42"/>
      <c r="J74" s="63"/>
    </row>
    <row r="75" customFormat="false" ht="15" hidden="false" customHeight="true" outlineLevel="0" collapsed="false">
      <c r="A75" s="46"/>
      <c r="B75" s="52"/>
      <c r="C75" s="52"/>
      <c r="D75" s="52"/>
      <c r="E75" s="48"/>
      <c r="F75" s="48"/>
      <c r="G75" s="48"/>
      <c r="H75" s="50"/>
      <c r="I75" s="52"/>
      <c r="J75" s="64"/>
    </row>
    <row r="76" customFormat="false" ht="15" hidden="false" customHeight="true" outlineLevel="0" collapsed="false">
      <c r="A76" s="36"/>
      <c r="B76" s="42"/>
      <c r="C76" s="42"/>
      <c r="D76" s="42"/>
      <c r="E76" s="38"/>
      <c r="F76" s="38"/>
      <c r="G76" s="38"/>
      <c r="H76" s="40"/>
      <c r="I76" s="42"/>
      <c r="J76" s="63"/>
    </row>
    <row r="77" customFormat="false" ht="15" hidden="false" customHeight="true" outlineLevel="0" collapsed="false">
      <c r="A77" s="46"/>
      <c r="B77" s="52"/>
      <c r="C77" s="52"/>
      <c r="D77" s="52"/>
      <c r="E77" s="48"/>
      <c r="F77" s="48"/>
      <c r="G77" s="48"/>
      <c r="H77" s="50"/>
      <c r="I77" s="52"/>
      <c r="J77" s="64"/>
    </row>
    <row r="78" customFormat="false" ht="15" hidden="false" customHeight="true" outlineLevel="0" collapsed="false">
      <c r="A78" s="36"/>
      <c r="B78" s="42"/>
      <c r="C78" s="42"/>
      <c r="D78" s="42"/>
      <c r="E78" s="38"/>
      <c r="F78" s="38"/>
      <c r="G78" s="38"/>
      <c r="H78" s="40"/>
      <c r="I78" s="42"/>
      <c r="J78" s="63"/>
    </row>
    <row r="79" customFormat="false" ht="15" hidden="false" customHeight="true" outlineLevel="0" collapsed="false">
      <c r="A79" s="46"/>
      <c r="B79" s="52"/>
      <c r="C79" s="52"/>
      <c r="D79" s="52"/>
      <c r="E79" s="48"/>
      <c r="F79" s="48"/>
      <c r="G79" s="48"/>
      <c r="H79" s="50"/>
      <c r="I79" s="52"/>
      <c r="J79" s="64"/>
    </row>
    <row r="80" customFormat="false" ht="15" hidden="false" customHeight="true" outlineLevel="0" collapsed="false">
      <c r="A80" s="36"/>
      <c r="B80" s="42"/>
      <c r="C80" s="42"/>
      <c r="D80" s="42"/>
      <c r="E80" s="38"/>
      <c r="F80" s="38"/>
      <c r="G80" s="38"/>
      <c r="H80" s="40"/>
      <c r="I80" s="42"/>
      <c r="J80" s="63"/>
    </row>
    <row r="81" customFormat="false" ht="15" hidden="false" customHeight="true" outlineLevel="0" collapsed="false">
      <c r="A81" s="46"/>
      <c r="B81" s="52"/>
      <c r="C81" s="52"/>
      <c r="D81" s="52"/>
      <c r="E81" s="48"/>
      <c r="F81" s="48"/>
      <c r="G81" s="48"/>
      <c r="H81" s="50"/>
      <c r="I81" s="52"/>
      <c r="J81" s="64"/>
    </row>
    <row r="82" customFormat="false" ht="15" hidden="false" customHeight="true" outlineLevel="0" collapsed="false">
      <c r="A82" s="36"/>
      <c r="B82" s="42"/>
      <c r="C82" s="42"/>
      <c r="D82" s="42"/>
      <c r="E82" s="38"/>
      <c r="F82" s="38"/>
      <c r="G82" s="38"/>
      <c r="H82" s="40"/>
      <c r="I82" s="42"/>
      <c r="J82" s="63"/>
    </row>
    <row r="83" customFormat="false" ht="15" hidden="false" customHeight="true" outlineLevel="0" collapsed="false">
      <c r="A83" s="46"/>
      <c r="B83" s="52"/>
      <c r="C83" s="52"/>
      <c r="D83" s="52"/>
      <c r="E83" s="48"/>
      <c r="F83" s="48"/>
      <c r="G83" s="48"/>
      <c r="H83" s="50"/>
      <c r="I83" s="52"/>
      <c r="J83" s="64"/>
    </row>
    <row r="84" customFormat="false" ht="15" hidden="false" customHeight="true" outlineLevel="0" collapsed="false">
      <c r="A84" s="36"/>
      <c r="B84" s="42"/>
      <c r="C84" s="42"/>
      <c r="D84" s="42"/>
      <c r="E84" s="38"/>
      <c r="F84" s="38"/>
      <c r="G84" s="38"/>
      <c r="H84" s="40"/>
      <c r="I84" s="42"/>
      <c r="J84" s="63"/>
    </row>
    <row r="85" customFormat="false" ht="15" hidden="false" customHeight="true" outlineLevel="0" collapsed="false">
      <c r="A85" s="46"/>
      <c r="B85" s="52"/>
      <c r="C85" s="52"/>
      <c r="D85" s="52"/>
      <c r="E85" s="48"/>
      <c r="F85" s="48"/>
      <c r="G85" s="48"/>
      <c r="H85" s="50"/>
      <c r="I85" s="52"/>
      <c r="J85" s="64"/>
    </row>
    <row r="86" customFormat="false" ht="15" hidden="false" customHeight="true" outlineLevel="0" collapsed="false">
      <c r="A86" s="36"/>
      <c r="B86" s="42"/>
      <c r="C86" s="42"/>
      <c r="D86" s="42"/>
      <c r="E86" s="38"/>
      <c r="F86" s="38"/>
      <c r="G86" s="38"/>
      <c r="H86" s="40"/>
      <c r="I86" s="42"/>
      <c r="J86" s="63"/>
    </row>
    <row r="87" customFormat="false" ht="15" hidden="false" customHeight="true" outlineLevel="0" collapsed="false">
      <c r="A87" s="46"/>
      <c r="B87" s="52"/>
      <c r="C87" s="52"/>
      <c r="D87" s="52"/>
      <c r="E87" s="48"/>
      <c r="F87" s="48"/>
      <c r="G87" s="48"/>
      <c r="H87" s="50"/>
      <c r="I87" s="52"/>
      <c r="J87" s="64"/>
    </row>
    <row r="88" customFormat="false" ht="15" hidden="false" customHeight="true" outlineLevel="0" collapsed="false">
      <c r="A88" s="36"/>
      <c r="B88" s="42"/>
      <c r="C88" s="42"/>
      <c r="D88" s="42"/>
      <c r="E88" s="38"/>
      <c r="F88" s="38"/>
      <c r="G88" s="38"/>
      <c r="H88" s="40"/>
      <c r="I88" s="42"/>
      <c r="J88" s="63"/>
    </row>
    <row r="89" customFormat="false" ht="15" hidden="false" customHeight="true" outlineLevel="0" collapsed="false">
      <c r="A89" s="46"/>
      <c r="B89" s="52"/>
      <c r="C89" s="52"/>
      <c r="D89" s="52"/>
      <c r="E89" s="48"/>
      <c r="F89" s="48"/>
      <c r="G89" s="48"/>
      <c r="H89" s="50"/>
      <c r="I89" s="52"/>
      <c r="J89" s="64"/>
    </row>
    <row r="90" customFormat="false" ht="15" hidden="false" customHeight="true" outlineLevel="0" collapsed="false">
      <c r="A90" s="36"/>
      <c r="B90" s="42"/>
      <c r="C90" s="42"/>
      <c r="D90" s="42"/>
      <c r="E90" s="38"/>
      <c r="F90" s="38"/>
      <c r="G90" s="38"/>
      <c r="H90" s="40"/>
      <c r="I90" s="42"/>
      <c r="J90" s="63"/>
    </row>
    <row r="91" customFormat="false" ht="15" hidden="false" customHeight="true" outlineLevel="0" collapsed="false">
      <c r="A91" s="46"/>
      <c r="B91" s="52"/>
      <c r="C91" s="52"/>
      <c r="D91" s="52"/>
      <c r="E91" s="48"/>
      <c r="F91" s="48"/>
      <c r="G91" s="48"/>
      <c r="H91" s="50"/>
      <c r="I91" s="52"/>
      <c r="J91" s="64"/>
    </row>
    <row r="92" customFormat="false" ht="15" hidden="false" customHeight="true" outlineLevel="0" collapsed="false">
      <c r="A92" s="36"/>
      <c r="B92" s="42"/>
      <c r="C92" s="42"/>
      <c r="D92" s="42"/>
      <c r="E92" s="38"/>
      <c r="F92" s="38"/>
      <c r="G92" s="38"/>
      <c r="H92" s="40"/>
      <c r="I92" s="42"/>
      <c r="J92" s="63"/>
    </row>
    <row r="93" customFormat="false" ht="15" hidden="false" customHeight="true" outlineLevel="0" collapsed="false">
      <c r="A93" s="46"/>
      <c r="B93" s="52"/>
      <c r="C93" s="52"/>
      <c r="D93" s="52"/>
      <c r="E93" s="48"/>
      <c r="F93" s="48"/>
      <c r="G93" s="48"/>
      <c r="H93" s="50"/>
      <c r="I93" s="52"/>
      <c r="J93" s="64"/>
    </row>
    <row r="94" customFormat="false" ht="15" hidden="false" customHeight="true" outlineLevel="0" collapsed="false">
      <c r="A94" s="36"/>
      <c r="B94" s="42"/>
      <c r="C94" s="42"/>
      <c r="D94" s="42"/>
      <c r="E94" s="38"/>
      <c r="F94" s="38"/>
      <c r="G94" s="38"/>
      <c r="H94" s="40"/>
      <c r="I94" s="42"/>
      <c r="J94" s="63"/>
    </row>
    <row r="95" customFormat="false" ht="15" hidden="false" customHeight="true" outlineLevel="0" collapsed="false">
      <c r="A95" s="46"/>
      <c r="B95" s="52"/>
      <c r="C95" s="52"/>
      <c r="D95" s="52"/>
      <c r="E95" s="48"/>
      <c r="F95" s="48"/>
      <c r="G95" s="48"/>
      <c r="H95" s="50"/>
      <c r="I95" s="52"/>
      <c r="J95" s="64"/>
    </row>
    <row r="96" customFormat="false" ht="15" hidden="false" customHeight="true" outlineLevel="0" collapsed="false">
      <c r="A96" s="36"/>
      <c r="B96" s="42"/>
      <c r="C96" s="42"/>
      <c r="D96" s="42"/>
      <c r="E96" s="38"/>
      <c r="F96" s="38"/>
      <c r="G96" s="38"/>
      <c r="H96" s="40"/>
      <c r="I96" s="42"/>
      <c r="J96" s="63"/>
    </row>
    <row r="97" customFormat="false" ht="15" hidden="false" customHeight="true" outlineLevel="0" collapsed="false">
      <c r="A97" s="46"/>
      <c r="B97" s="52"/>
      <c r="C97" s="52"/>
      <c r="D97" s="52"/>
      <c r="E97" s="48"/>
      <c r="F97" s="48"/>
      <c r="G97" s="48"/>
      <c r="H97" s="50"/>
      <c r="I97" s="52"/>
      <c r="J97" s="64"/>
    </row>
    <row r="98" customFormat="false" ht="15" hidden="false" customHeight="true" outlineLevel="0" collapsed="false">
      <c r="A98" s="36"/>
      <c r="B98" s="42"/>
      <c r="C98" s="42"/>
      <c r="D98" s="42"/>
      <c r="E98" s="38"/>
      <c r="F98" s="38"/>
      <c r="G98" s="38"/>
      <c r="H98" s="40"/>
      <c r="I98" s="42"/>
      <c r="J98" s="63"/>
    </row>
    <row r="99" customFormat="false" ht="15" hidden="false" customHeight="true" outlineLevel="0" collapsed="false">
      <c r="A99" s="46"/>
      <c r="B99" s="52"/>
      <c r="C99" s="52"/>
      <c r="D99" s="52"/>
      <c r="E99" s="48"/>
      <c r="F99" s="48"/>
      <c r="G99" s="48"/>
      <c r="H99" s="50"/>
      <c r="I99" s="52"/>
      <c r="J99" s="64"/>
    </row>
    <row r="100" customFormat="false" ht="15" hidden="false" customHeight="true" outlineLevel="0" collapsed="false">
      <c r="A100" s="36"/>
      <c r="B100" s="42"/>
      <c r="C100" s="42"/>
      <c r="D100" s="42"/>
      <c r="E100" s="38"/>
      <c r="F100" s="38"/>
      <c r="G100" s="38"/>
      <c r="H100" s="40"/>
      <c r="I100" s="42"/>
      <c r="J100" s="63"/>
    </row>
    <row r="101" customFormat="false" ht="15" hidden="false" customHeight="true" outlineLevel="0" collapsed="false">
      <c r="A101" s="46"/>
      <c r="B101" s="52"/>
      <c r="C101" s="52"/>
      <c r="D101" s="52"/>
      <c r="E101" s="48"/>
      <c r="F101" s="48"/>
      <c r="G101" s="48"/>
      <c r="H101" s="50"/>
      <c r="I101" s="52"/>
      <c r="J101" s="64"/>
    </row>
    <row r="102" customFormat="false" ht="15" hidden="false" customHeight="true" outlineLevel="0" collapsed="false">
      <c r="A102" s="36"/>
      <c r="B102" s="42"/>
      <c r="C102" s="42"/>
      <c r="D102" s="42"/>
      <c r="E102" s="38"/>
      <c r="F102" s="38"/>
      <c r="G102" s="38"/>
      <c r="H102" s="40"/>
      <c r="I102" s="42"/>
      <c r="J102" s="63"/>
    </row>
    <row r="103" customFormat="false" ht="15" hidden="false" customHeight="true" outlineLevel="0" collapsed="false">
      <c r="A103" s="46"/>
      <c r="B103" s="52"/>
      <c r="C103" s="52"/>
      <c r="D103" s="52"/>
      <c r="E103" s="48"/>
      <c r="F103" s="48"/>
      <c r="G103" s="48"/>
      <c r="H103" s="50"/>
      <c r="I103" s="52"/>
      <c r="J103" s="64"/>
    </row>
    <row r="104" customFormat="false" ht="15" hidden="false" customHeight="true" outlineLevel="0" collapsed="false">
      <c r="A104" s="36"/>
      <c r="B104" s="42"/>
      <c r="C104" s="42"/>
      <c r="D104" s="42"/>
      <c r="E104" s="38"/>
      <c r="F104" s="38"/>
      <c r="G104" s="38"/>
      <c r="H104" s="40"/>
      <c r="I104" s="42"/>
      <c r="J104" s="63"/>
    </row>
    <row r="105" customFormat="false" ht="15" hidden="false" customHeight="true" outlineLevel="0" collapsed="false">
      <c r="A105" s="46"/>
      <c r="B105" s="52"/>
      <c r="C105" s="52"/>
      <c r="D105" s="52"/>
      <c r="E105" s="48"/>
      <c r="F105" s="48"/>
      <c r="G105" s="48"/>
      <c r="H105" s="50"/>
      <c r="I105" s="52"/>
      <c r="J105" s="64"/>
    </row>
    <row r="106" customFormat="false" ht="15" hidden="false" customHeight="true" outlineLevel="0" collapsed="false">
      <c r="A106" s="36"/>
      <c r="B106" s="42"/>
      <c r="C106" s="42"/>
      <c r="D106" s="42"/>
      <c r="E106" s="38"/>
      <c r="F106" s="38"/>
      <c r="G106" s="38"/>
      <c r="H106" s="40"/>
      <c r="I106" s="42"/>
      <c r="J106" s="63"/>
    </row>
    <row r="107" customFormat="false" ht="15" hidden="false" customHeight="true" outlineLevel="0" collapsed="false">
      <c r="A107" s="46"/>
      <c r="B107" s="52"/>
      <c r="C107" s="52"/>
      <c r="D107" s="52"/>
      <c r="E107" s="48"/>
      <c r="F107" s="48"/>
      <c r="G107" s="48"/>
      <c r="H107" s="50"/>
      <c r="I107" s="52"/>
      <c r="J107" s="64"/>
    </row>
    <row r="108" customFormat="false" ht="15" hidden="false" customHeight="true" outlineLevel="0" collapsed="false">
      <c r="A108" s="36"/>
      <c r="B108" s="42"/>
      <c r="C108" s="42"/>
      <c r="D108" s="42"/>
      <c r="E108" s="38"/>
      <c r="F108" s="38"/>
      <c r="G108" s="38"/>
      <c r="H108" s="40"/>
      <c r="I108" s="42"/>
      <c r="J108" s="63"/>
    </row>
    <row r="109" customFormat="false" ht="15" hidden="false" customHeight="true" outlineLevel="0" collapsed="false">
      <c r="A109" s="46"/>
      <c r="B109" s="52"/>
      <c r="C109" s="52"/>
      <c r="D109" s="52"/>
      <c r="E109" s="48"/>
      <c r="F109" s="48"/>
      <c r="G109" s="48"/>
      <c r="H109" s="50"/>
      <c r="I109" s="52"/>
      <c r="J109" s="64"/>
    </row>
    <row r="110" customFormat="false" ht="15" hidden="false" customHeight="true" outlineLevel="0" collapsed="false">
      <c r="A110" s="36"/>
      <c r="B110" s="42"/>
      <c r="C110" s="42"/>
      <c r="D110" s="42"/>
      <c r="E110" s="38"/>
      <c r="F110" s="38"/>
      <c r="G110" s="38"/>
      <c r="H110" s="40"/>
      <c r="I110" s="42"/>
      <c r="J110" s="63"/>
    </row>
    <row r="111" customFormat="false" ht="15" hidden="false" customHeight="true" outlineLevel="0" collapsed="false">
      <c r="A111" s="46"/>
      <c r="B111" s="52"/>
      <c r="C111" s="52"/>
      <c r="D111" s="52"/>
      <c r="E111" s="48"/>
      <c r="F111" s="48"/>
      <c r="G111" s="48"/>
      <c r="H111" s="50"/>
      <c r="I111" s="52"/>
      <c r="J111" s="64"/>
    </row>
    <row r="112" customFormat="false" ht="15" hidden="false" customHeight="true" outlineLevel="0" collapsed="false">
      <c r="A112" s="36"/>
      <c r="B112" s="42"/>
      <c r="C112" s="42"/>
      <c r="D112" s="42"/>
      <c r="E112" s="38"/>
      <c r="F112" s="38"/>
      <c r="G112" s="38"/>
      <c r="H112" s="40"/>
      <c r="I112" s="42"/>
      <c r="J112" s="63"/>
    </row>
    <row r="113" customFormat="false" ht="15" hidden="false" customHeight="true" outlineLevel="0" collapsed="false">
      <c r="A113" s="46"/>
      <c r="B113" s="52"/>
      <c r="C113" s="52"/>
      <c r="D113" s="52"/>
      <c r="E113" s="48"/>
      <c r="F113" s="48"/>
      <c r="G113" s="48"/>
      <c r="H113" s="50"/>
      <c r="I113" s="52"/>
      <c r="J113" s="64"/>
    </row>
    <row r="114" customFormat="false" ht="15" hidden="false" customHeight="true" outlineLevel="0" collapsed="false">
      <c r="A114" s="36"/>
      <c r="B114" s="42"/>
      <c r="C114" s="42"/>
      <c r="D114" s="42"/>
      <c r="E114" s="38"/>
      <c r="F114" s="38"/>
      <c r="G114" s="38"/>
      <c r="H114" s="40"/>
      <c r="I114" s="42"/>
      <c r="J114" s="63"/>
    </row>
    <row r="115" customFormat="false" ht="15" hidden="false" customHeight="true" outlineLevel="0" collapsed="false">
      <c r="A115" s="46"/>
      <c r="B115" s="52"/>
      <c r="C115" s="52"/>
      <c r="D115" s="52"/>
      <c r="E115" s="48"/>
      <c r="F115" s="48"/>
      <c r="G115" s="48"/>
      <c r="H115" s="50"/>
      <c r="I115" s="52"/>
      <c r="J115" s="64"/>
    </row>
    <row r="116" customFormat="false" ht="15" hidden="false" customHeight="true" outlineLevel="0" collapsed="false">
      <c r="A116" s="36"/>
      <c r="B116" s="42"/>
      <c r="C116" s="42"/>
      <c r="D116" s="42"/>
      <c r="E116" s="38"/>
      <c r="F116" s="38"/>
      <c r="G116" s="38"/>
      <c r="H116" s="40"/>
      <c r="I116" s="42"/>
      <c r="J116" s="63"/>
    </row>
    <row r="117" customFormat="false" ht="15" hidden="false" customHeight="true" outlineLevel="0" collapsed="false">
      <c r="A117" s="46"/>
      <c r="B117" s="52"/>
      <c r="C117" s="52"/>
      <c r="D117" s="52"/>
      <c r="E117" s="48"/>
      <c r="F117" s="48"/>
      <c r="G117" s="48"/>
      <c r="H117" s="50"/>
      <c r="I117" s="52"/>
      <c r="J117" s="64"/>
    </row>
    <row r="118" customFormat="false" ht="15" hidden="false" customHeight="true" outlineLevel="0" collapsed="false">
      <c r="A118" s="36"/>
      <c r="B118" s="42"/>
      <c r="C118" s="42"/>
      <c r="D118" s="42"/>
      <c r="E118" s="38"/>
      <c r="F118" s="38"/>
      <c r="G118" s="38"/>
      <c r="H118" s="40"/>
      <c r="I118" s="42"/>
      <c r="J118" s="63"/>
    </row>
    <row r="119" customFormat="false" ht="15" hidden="false" customHeight="true" outlineLevel="0" collapsed="false">
      <c r="A119" s="46"/>
      <c r="B119" s="52"/>
      <c r="C119" s="52"/>
      <c r="D119" s="52"/>
      <c r="E119" s="48"/>
      <c r="F119" s="48"/>
      <c r="G119" s="48"/>
      <c r="H119" s="50"/>
      <c r="I119" s="52"/>
      <c r="J119" s="64"/>
    </row>
    <row r="120" customFormat="false" ht="15" hidden="false" customHeight="true" outlineLevel="0" collapsed="false">
      <c r="A120" s="36"/>
      <c r="B120" s="42"/>
      <c r="C120" s="42"/>
      <c r="D120" s="42"/>
      <c r="E120" s="38"/>
      <c r="F120" s="38"/>
      <c r="G120" s="38"/>
      <c r="H120" s="40"/>
      <c r="I120" s="42"/>
      <c r="J120" s="63"/>
    </row>
    <row r="121" customFormat="false" ht="15" hidden="false" customHeight="true" outlineLevel="0" collapsed="false">
      <c r="A121" s="46"/>
      <c r="B121" s="52"/>
      <c r="C121" s="52"/>
      <c r="D121" s="52"/>
      <c r="E121" s="48"/>
      <c r="F121" s="48"/>
      <c r="G121" s="48"/>
      <c r="H121" s="50"/>
      <c r="I121" s="52"/>
      <c r="J121" s="64"/>
    </row>
    <row r="122" customFormat="false" ht="15" hidden="false" customHeight="true" outlineLevel="0" collapsed="false">
      <c r="A122" s="36"/>
      <c r="B122" s="42"/>
      <c r="C122" s="42"/>
      <c r="D122" s="42"/>
      <c r="E122" s="38"/>
      <c r="F122" s="38"/>
      <c r="G122" s="38"/>
      <c r="H122" s="40"/>
      <c r="I122" s="42"/>
      <c r="J122" s="63"/>
    </row>
    <row r="123" customFormat="false" ht="15" hidden="false" customHeight="true" outlineLevel="0" collapsed="false">
      <c r="A123" s="46"/>
      <c r="B123" s="52"/>
      <c r="C123" s="52"/>
      <c r="D123" s="52"/>
      <c r="E123" s="48"/>
      <c r="F123" s="48"/>
      <c r="G123" s="48"/>
      <c r="H123" s="50"/>
      <c r="I123" s="52"/>
      <c r="J123" s="64"/>
    </row>
    <row r="124" customFormat="false" ht="15" hidden="false" customHeight="true" outlineLevel="0" collapsed="false">
      <c r="A124" s="36"/>
      <c r="B124" s="42"/>
      <c r="C124" s="42"/>
      <c r="D124" s="42"/>
      <c r="E124" s="38"/>
      <c r="F124" s="38"/>
      <c r="G124" s="38"/>
      <c r="H124" s="40"/>
      <c r="I124" s="42"/>
      <c r="J124" s="63"/>
    </row>
    <row r="125" customFormat="false" ht="15" hidden="false" customHeight="true" outlineLevel="0" collapsed="false">
      <c r="A125" s="46"/>
      <c r="B125" s="52"/>
      <c r="C125" s="52"/>
      <c r="D125" s="52"/>
      <c r="E125" s="48"/>
      <c r="F125" s="48"/>
      <c r="G125" s="48"/>
      <c r="H125" s="50"/>
      <c r="I125" s="52"/>
      <c r="J125" s="64"/>
    </row>
    <row r="126" customFormat="false" ht="15" hidden="false" customHeight="true" outlineLevel="0" collapsed="false">
      <c r="A126" s="36"/>
      <c r="B126" s="42"/>
      <c r="C126" s="42"/>
      <c r="D126" s="42"/>
      <c r="E126" s="38"/>
      <c r="F126" s="38"/>
      <c r="G126" s="38"/>
      <c r="H126" s="40"/>
      <c r="I126" s="42"/>
      <c r="J126" s="63"/>
    </row>
    <row r="127" customFormat="false" ht="15" hidden="false" customHeight="true" outlineLevel="0" collapsed="false">
      <c r="A127" s="46"/>
      <c r="B127" s="52"/>
      <c r="C127" s="52"/>
      <c r="D127" s="52"/>
      <c r="E127" s="48"/>
      <c r="F127" s="48"/>
      <c r="G127" s="48"/>
      <c r="H127" s="50"/>
      <c r="I127" s="52"/>
      <c r="J127" s="64"/>
    </row>
    <row r="128" customFormat="false" ht="15" hidden="false" customHeight="true" outlineLevel="0" collapsed="false">
      <c r="A128" s="36"/>
      <c r="B128" s="42"/>
      <c r="C128" s="42"/>
      <c r="D128" s="42"/>
      <c r="E128" s="38"/>
      <c r="F128" s="38"/>
      <c r="G128" s="38"/>
      <c r="H128" s="40"/>
      <c r="I128" s="42"/>
      <c r="J128" s="63"/>
    </row>
    <row r="129" customFormat="false" ht="15" hidden="false" customHeight="true" outlineLevel="0" collapsed="false">
      <c r="A129" s="46"/>
      <c r="B129" s="52"/>
      <c r="C129" s="52"/>
      <c r="D129" s="52"/>
      <c r="E129" s="48"/>
      <c r="F129" s="48"/>
      <c r="G129" s="48"/>
      <c r="H129" s="50"/>
      <c r="I129" s="52"/>
      <c r="J129" s="64"/>
    </row>
    <row r="130" customFormat="false" ht="15" hidden="false" customHeight="true" outlineLevel="0" collapsed="false">
      <c r="A130" s="36"/>
      <c r="B130" s="42"/>
      <c r="C130" s="42"/>
      <c r="D130" s="42"/>
      <c r="E130" s="38"/>
      <c r="F130" s="38"/>
      <c r="G130" s="38"/>
      <c r="H130" s="40"/>
      <c r="I130" s="42"/>
      <c r="J130" s="63"/>
    </row>
    <row r="131" customFormat="false" ht="15" hidden="false" customHeight="true" outlineLevel="0" collapsed="false">
      <c r="A131" s="46"/>
      <c r="B131" s="52"/>
      <c r="C131" s="52"/>
      <c r="D131" s="52"/>
      <c r="E131" s="48"/>
      <c r="F131" s="48"/>
      <c r="G131" s="48"/>
      <c r="H131" s="50"/>
      <c r="I131" s="52"/>
      <c r="J131" s="64"/>
    </row>
    <row r="132" customFormat="false" ht="15" hidden="false" customHeight="true" outlineLevel="0" collapsed="false">
      <c r="A132" s="36"/>
      <c r="B132" s="42"/>
      <c r="C132" s="42"/>
      <c r="D132" s="42"/>
      <c r="E132" s="38"/>
      <c r="F132" s="38"/>
      <c r="G132" s="38"/>
      <c r="H132" s="40"/>
      <c r="I132" s="42"/>
      <c r="J132" s="63"/>
    </row>
    <row r="133" customFormat="false" ht="15" hidden="false" customHeight="true" outlineLevel="0" collapsed="false">
      <c r="A133" s="46"/>
      <c r="B133" s="52"/>
      <c r="C133" s="52"/>
      <c r="D133" s="52"/>
      <c r="E133" s="48"/>
      <c r="F133" s="48"/>
      <c r="G133" s="48"/>
      <c r="H133" s="50"/>
      <c r="I133" s="52"/>
      <c r="J133" s="64"/>
    </row>
    <row r="134" customFormat="false" ht="15" hidden="false" customHeight="true" outlineLevel="0" collapsed="false">
      <c r="A134" s="36"/>
      <c r="B134" s="42"/>
      <c r="C134" s="42"/>
      <c r="D134" s="42"/>
      <c r="E134" s="38"/>
      <c r="F134" s="38"/>
      <c r="G134" s="38"/>
      <c r="H134" s="40"/>
      <c r="I134" s="42"/>
      <c r="J134" s="63"/>
    </row>
    <row r="135" customFormat="false" ht="15" hidden="false" customHeight="true" outlineLevel="0" collapsed="false">
      <c r="A135" s="46"/>
      <c r="B135" s="52"/>
      <c r="C135" s="52"/>
      <c r="D135" s="52"/>
      <c r="E135" s="48"/>
      <c r="F135" s="48"/>
      <c r="G135" s="48"/>
      <c r="H135" s="50"/>
      <c r="I135" s="52"/>
      <c r="J135" s="64"/>
    </row>
    <row r="136" customFormat="false" ht="15" hidden="false" customHeight="true" outlineLevel="0" collapsed="false">
      <c r="A136" s="36"/>
      <c r="B136" s="42"/>
      <c r="C136" s="42"/>
      <c r="D136" s="42"/>
      <c r="E136" s="38"/>
      <c r="F136" s="38"/>
      <c r="G136" s="38"/>
      <c r="H136" s="40"/>
      <c r="I136" s="42"/>
      <c r="J136" s="63"/>
    </row>
    <row r="137" customFormat="false" ht="15" hidden="false" customHeight="true" outlineLevel="0" collapsed="false">
      <c r="A137" s="46"/>
      <c r="B137" s="52"/>
      <c r="C137" s="52"/>
      <c r="D137" s="52"/>
      <c r="E137" s="48"/>
      <c r="F137" s="48"/>
      <c r="G137" s="48"/>
      <c r="H137" s="50"/>
      <c r="I137" s="52"/>
      <c r="J137" s="64"/>
    </row>
    <row r="138" customFormat="false" ht="15" hidden="false" customHeight="true" outlineLevel="0" collapsed="false">
      <c r="A138" s="36"/>
      <c r="B138" s="42"/>
      <c r="C138" s="42"/>
      <c r="D138" s="42"/>
      <c r="E138" s="38"/>
      <c r="F138" s="38"/>
      <c r="G138" s="38"/>
      <c r="H138" s="40"/>
      <c r="I138" s="42"/>
      <c r="J138" s="63"/>
    </row>
    <row r="139" customFormat="false" ht="15" hidden="false" customHeight="true" outlineLevel="0" collapsed="false">
      <c r="A139" s="46"/>
      <c r="B139" s="52"/>
      <c r="C139" s="52"/>
      <c r="D139" s="52"/>
      <c r="E139" s="48"/>
      <c r="F139" s="48"/>
      <c r="G139" s="48"/>
      <c r="H139" s="50"/>
      <c r="I139" s="52"/>
      <c r="J139" s="64"/>
    </row>
    <row r="140" customFormat="false" ht="15" hidden="false" customHeight="true" outlineLevel="0" collapsed="false">
      <c r="A140" s="36"/>
      <c r="B140" s="42"/>
      <c r="C140" s="42"/>
      <c r="D140" s="42"/>
      <c r="E140" s="38"/>
      <c r="F140" s="38"/>
      <c r="G140" s="38"/>
      <c r="H140" s="40"/>
      <c r="I140" s="42"/>
      <c r="J140" s="63"/>
    </row>
    <row r="141" customFormat="false" ht="15" hidden="false" customHeight="true" outlineLevel="0" collapsed="false">
      <c r="A141" s="46"/>
      <c r="B141" s="52"/>
      <c r="C141" s="52"/>
      <c r="D141" s="52"/>
      <c r="E141" s="48"/>
      <c r="F141" s="48"/>
      <c r="G141" s="48"/>
      <c r="H141" s="50"/>
      <c r="I141" s="52"/>
      <c r="J141" s="64"/>
    </row>
    <row r="142" customFormat="false" ht="15" hidden="false" customHeight="true" outlineLevel="0" collapsed="false">
      <c r="A142" s="36"/>
      <c r="B142" s="42"/>
      <c r="C142" s="42"/>
      <c r="D142" s="42"/>
      <c r="E142" s="38"/>
      <c r="F142" s="38"/>
      <c r="G142" s="38"/>
      <c r="H142" s="40"/>
      <c r="I142" s="42"/>
      <c r="J142" s="63"/>
    </row>
    <row r="143" customFormat="false" ht="15" hidden="false" customHeight="true" outlineLevel="0" collapsed="false">
      <c r="A143" s="46"/>
      <c r="B143" s="52"/>
      <c r="C143" s="52"/>
      <c r="D143" s="52"/>
      <c r="E143" s="48"/>
      <c r="F143" s="48"/>
      <c r="G143" s="48"/>
      <c r="H143" s="50"/>
      <c r="I143" s="52"/>
      <c r="J143" s="64"/>
    </row>
    <row r="144" customFormat="false" ht="15" hidden="false" customHeight="true" outlineLevel="0" collapsed="false">
      <c r="A144" s="36"/>
      <c r="B144" s="42"/>
      <c r="C144" s="42"/>
      <c r="D144" s="42"/>
      <c r="E144" s="38"/>
      <c r="F144" s="38"/>
      <c r="G144" s="38"/>
      <c r="H144" s="40"/>
      <c r="I144" s="42"/>
      <c r="J144" s="63"/>
    </row>
    <row r="145" customFormat="false" ht="15" hidden="false" customHeight="true" outlineLevel="0" collapsed="false">
      <c r="A145" s="46"/>
      <c r="B145" s="52"/>
      <c r="C145" s="52"/>
      <c r="D145" s="52"/>
      <c r="E145" s="48"/>
      <c r="F145" s="48"/>
      <c r="G145" s="48"/>
      <c r="H145" s="50"/>
      <c r="I145" s="52"/>
      <c r="J145" s="64"/>
    </row>
    <row r="146" customFormat="false" ht="15" hidden="false" customHeight="true" outlineLevel="0" collapsed="false">
      <c r="A146" s="36"/>
      <c r="B146" s="42"/>
      <c r="C146" s="42"/>
      <c r="D146" s="42"/>
      <c r="E146" s="38"/>
      <c r="F146" s="38"/>
      <c r="G146" s="38"/>
      <c r="H146" s="40"/>
      <c r="I146" s="42"/>
      <c r="J146" s="63"/>
    </row>
    <row r="147" customFormat="false" ht="15" hidden="false" customHeight="true" outlineLevel="0" collapsed="false">
      <c r="A147" s="46"/>
      <c r="B147" s="52"/>
      <c r="C147" s="52"/>
      <c r="D147" s="52"/>
      <c r="E147" s="48"/>
      <c r="F147" s="48"/>
      <c r="G147" s="48"/>
      <c r="H147" s="50"/>
      <c r="I147" s="52"/>
      <c r="J147" s="64"/>
    </row>
    <row r="148" customFormat="false" ht="15" hidden="false" customHeight="true" outlineLevel="0" collapsed="false">
      <c r="A148" s="36"/>
      <c r="B148" s="42"/>
      <c r="C148" s="42"/>
      <c r="D148" s="42"/>
      <c r="E148" s="38"/>
      <c r="F148" s="38"/>
      <c r="G148" s="38"/>
      <c r="H148" s="40"/>
      <c r="I148" s="42"/>
      <c r="J148" s="63"/>
    </row>
    <row r="149" customFormat="false" ht="15" hidden="false" customHeight="true" outlineLevel="0" collapsed="false">
      <c r="A149" s="46"/>
      <c r="B149" s="52"/>
      <c r="C149" s="52"/>
      <c r="D149" s="52"/>
      <c r="E149" s="48"/>
      <c r="F149" s="48"/>
      <c r="G149" s="48"/>
      <c r="H149" s="50"/>
      <c r="I149" s="52"/>
      <c r="J149" s="64"/>
    </row>
    <row r="150" customFormat="false" ht="15" hidden="false" customHeight="true" outlineLevel="0" collapsed="false">
      <c r="A150" s="36"/>
      <c r="B150" s="42"/>
      <c r="C150" s="42"/>
      <c r="D150" s="42"/>
      <c r="E150" s="38"/>
      <c r="F150" s="38"/>
      <c r="G150" s="38"/>
      <c r="H150" s="40"/>
      <c r="I150" s="42"/>
      <c r="J150" s="63"/>
    </row>
    <row r="151" customFormat="false" ht="15" hidden="false" customHeight="true" outlineLevel="0" collapsed="false">
      <c r="A151" s="46"/>
      <c r="B151" s="52"/>
      <c r="C151" s="52"/>
      <c r="D151" s="52"/>
      <c r="E151" s="48"/>
      <c r="F151" s="48"/>
      <c r="G151" s="48"/>
      <c r="H151" s="50"/>
      <c r="I151" s="52"/>
      <c r="J151" s="64"/>
    </row>
    <row r="152" customFormat="false" ht="15" hidden="false" customHeight="true" outlineLevel="0" collapsed="false">
      <c r="A152" s="36"/>
      <c r="B152" s="42"/>
      <c r="C152" s="42"/>
      <c r="D152" s="42"/>
      <c r="E152" s="38"/>
      <c r="F152" s="38"/>
      <c r="G152" s="38"/>
      <c r="H152" s="40"/>
      <c r="I152" s="42"/>
      <c r="J152" s="63"/>
    </row>
    <row r="153" customFormat="false" ht="15" hidden="false" customHeight="true" outlineLevel="0" collapsed="false">
      <c r="A153" s="46"/>
      <c r="B153" s="52"/>
      <c r="C153" s="52"/>
      <c r="D153" s="52"/>
      <c r="E153" s="48"/>
      <c r="F153" s="48"/>
      <c r="G153" s="48"/>
      <c r="H153" s="50"/>
      <c r="I153" s="52"/>
      <c r="J153" s="64"/>
    </row>
    <row r="154" customFormat="false" ht="15" hidden="false" customHeight="true" outlineLevel="0" collapsed="false">
      <c r="A154" s="36"/>
      <c r="B154" s="42"/>
      <c r="C154" s="42"/>
      <c r="D154" s="42"/>
      <c r="E154" s="38"/>
      <c r="F154" s="38"/>
      <c r="G154" s="38"/>
      <c r="H154" s="40"/>
      <c r="I154" s="42"/>
      <c r="J154" s="63"/>
    </row>
    <row r="155" customFormat="false" ht="15" hidden="false" customHeight="true" outlineLevel="0" collapsed="false">
      <c r="A155" s="46"/>
      <c r="B155" s="52"/>
      <c r="C155" s="52"/>
      <c r="D155" s="52"/>
      <c r="E155" s="48"/>
      <c r="F155" s="48"/>
      <c r="G155" s="48"/>
      <c r="H155" s="50"/>
      <c r="I155" s="52"/>
      <c r="J155" s="64"/>
    </row>
    <row r="156" customFormat="false" ht="15" hidden="false" customHeight="true" outlineLevel="0" collapsed="false">
      <c r="A156" s="36"/>
      <c r="B156" s="42"/>
      <c r="C156" s="42"/>
      <c r="D156" s="42"/>
      <c r="E156" s="38"/>
      <c r="F156" s="38"/>
      <c r="G156" s="38"/>
      <c r="H156" s="40"/>
      <c r="I156" s="42"/>
      <c r="J156" s="63"/>
    </row>
    <row r="157" customFormat="false" ht="15" hidden="false" customHeight="true" outlineLevel="0" collapsed="false">
      <c r="A157" s="46"/>
      <c r="B157" s="52"/>
      <c r="C157" s="52"/>
      <c r="D157" s="52"/>
      <c r="E157" s="48"/>
      <c r="F157" s="48"/>
      <c r="G157" s="48"/>
      <c r="H157" s="50"/>
      <c r="I157" s="52"/>
      <c r="J157" s="64"/>
    </row>
    <row r="158" customFormat="false" ht="15" hidden="false" customHeight="true" outlineLevel="0" collapsed="false">
      <c r="A158" s="36"/>
      <c r="B158" s="42"/>
      <c r="C158" s="42"/>
      <c r="D158" s="42"/>
      <c r="E158" s="38"/>
      <c r="F158" s="38"/>
      <c r="G158" s="38"/>
      <c r="H158" s="40"/>
      <c r="I158" s="42"/>
      <c r="J158" s="63"/>
    </row>
    <row r="159" customFormat="false" ht="15" hidden="false" customHeight="true" outlineLevel="0" collapsed="false">
      <c r="A159" s="46"/>
      <c r="B159" s="52"/>
      <c r="C159" s="52"/>
      <c r="D159" s="52"/>
      <c r="E159" s="48"/>
      <c r="F159" s="48"/>
      <c r="G159" s="48"/>
      <c r="H159" s="50"/>
      <c r="I159" s="52"/>
      <c r="J159" s="64"/>
    </row>
    <row r="160" customFormat="false" ht="15" hidden="false" customHeight="true" outlineLevel="0" collapsed="false">
      <c r="A160" s="36"/>
      <c r="B160" s="42"/>
      <c r="C160" s="42"/>
      <c r="D160" s="42"/>
      <c r="E160" s="38"/>
      <c r="F160" s="38"/>
      <c r="G160" s="38"/>
      <c r="H160" s="40"/>
      <c r="I160" s="42"/>
      <c r="J160" s="63"/>
    </row>
    <row r="161" customFormat="false" ht="15" hidden="false" customHeight="true" outlineLevel="0" collapsed="false">
      <c r="A161" s="46"/>
      <c r="B161" s="52"/>
      <c r="C161" s="52"/>
      <c r="D161" s="52"/>
      <c r="E161" s="48"/>
      <c r="F161" s="48"/>
      <c r="G161" s="48"/>
      <c r="H161" s="50"/>
      <c r="I161" s="52"/>
      <c r="J161" s="64"/>
    </row>
    <row r="162" customFormat="false" ht="15" hidden="false" customHeight="true" outlineLevel="0" collapsed="false">
      <c r="A162" s="36"/>
      <c r="B162" s="42"/>
      <c r="C162" s="42"/>
      <c r="D162" s="42"/>
      <c r="E162" s="38"/>
      <c r="F162" s="38"/>
      <c r="G162" s="38"/>
      <c r="H162" s="40"/>
      <c r="I162" s="42"/>
      <c r="J162" s="63"/>
    </row>
    <row r="163" customFormat="false" ht="15" hidden="false" customHeight="true" outlineLevel="0" collapsed="false">
      <c r="A163" s="46"/>
      <c r="B163" s="52"/>
      <c r="C163" s="52"/>
      <c r="D163" s="52"/>
      <c r="E163" s="48"/>
      <c r="F163" s="48"/>
      <c r="G163" s="48"/>
      <c r="H163" s="50"/>
      <c r="I163" s="52"/>
      <c r="J163" s="64"/>
    </row>
    <row r="164" customFormat="false" ht="15" hidden="false" customHeight="true" outlineLevel="0" collapsed="false">
      <c r="A164" s="36"/>
      <c r="B164" s="42"/>
      <c r="C164" s="42"/>
      <c r="D164" s="42"/>
      <c r="E164" s="38"/>
      <c r="F164" s="38"/>
      <c r="G164" s="38"/>
      <c r="H164" s="40"/>
      <c r="I164" s="42"/>
      <c r="J164" s="63"/>
    </row>
    <row r="165" customFormat="false" ht="15" hidden="false" customHeight="true" outlineLevel="0" collapsed="false">
      <c r="A165" s="46"/>
      <c r="B165" s="52"/>
      <c r="C165" s="52"/>
      <c r="D165" s="52"/>
      <c r="E165" s="48"/>
      <c r="F165" s="48"/>
      <c r="G165" s="48"/>
      <c r="H165" s="50"/>
      <c r="I165" s="52"/>
      <c r="J165" s="64"/>
    </row>
    <row r="166" customFormat="false" ht="15" hidden="false" customHeight="true" outlineLevel="0" collapsed="false">
      <c r="A166" s="36"/>
      <c r="B166" s="42"/>
      <c r="C166" s="42"/>
      <c r="D166" s="42"/>
      <c r="E166" s="38"/>
      <c r="F166" s="38"/>
      <c r="G166" s="38"/>
      <c r="H166" s="40"/>
      <c r="I166" s="42"/>
      <c r="J166" s="63"/>
    </row>
    <row r="167" customFormat="false" ht="15" hidden="false" customHeight="true" outlineLevel="0" collapsed="false">
      <c r="A167" s="46"/>
      <c r="B167" s="52"/>
      <c r="C167" s="52"/>
      <c r="D167" s="52"/>
      <c r="E167" s="48"/>
      <c r="F167" s="48"/>
      <c r="G167" s="48"/>
      <c r="H167" s="50"/>
      <c r="I167" s="52"/>
      <c r="J167" s="64"/>
    </row>
    <row r="168" customFormat="false" ht="15" hidden="false" customHeight="true" outlineLevel="0" collapsed="false">
      <c r="A168" s="36"/>
      <c r="B168" s="42"/>
      <c r="C168" s="42"/>
      <c r="D168" s="42"/>
      <c r="E168" s="38"/>
      <c r="F168" s="38"/>
      <c r="G168" s="38"/>
      <c r="H168" s="40"/>
      <c r="I168" s="42"/>
      <c r="J168" s="63"/>
    </row>
    <row r="169" customFormat="false" ht="15" hidden="false" customHeight="true" outlineLevel="0" collapsed="false">
      <c r="A169" s="46"/>
      <c r="B169" s="52"/>
      <c r="C169" s="52"/>
      <c r="D169" s="52"/>
      <c r="E169" s="48"/>
      <c r="F169" s="48"/>
      <c r="G169" s="48"/>
      <c r="H169" s="50"/>
      <c r="I169" s="52"/>
      <c r="J169" s="64"/>
    </row>
    <row r="170" customFormat="false" ht="15" hidden="false" customHeight="true" outlineLevel="0" collapsed="false">
      <c r="A170" s="36"/>
      <c r="B170" s="42"/>
      <c r="C170" s="42"/>
      <c r="D170" s="42"/>
      <c r="E170" s="38"/>
      <c r="F170" s="38"/>
      <c r="G170" s="38"/>
      <c r="H170" s="40"/>
      <c r="I170" s="42"/>
      <c r="J170" s="63"/>
    </row>
    <row r="171" customFormat="false" ht="15" hidden="false" customHeight="true" outlineLevel="0" collapsed="false">
      <c r="A171" s="46"/>
      <c r="B171" s="52"/>
      <c r="C171" s="52"/>
      <c r="D171" s="52"/>
      <c r="E171" s="48"/>
      <c r="F171" s="48"/>
      <c r="G171" s="48"/>
      <c r="H171" s="50"/>
      <c r="I171" s="52"/>
      <c r="J171" s="64"/>
    </row>
    <row r="172" customFormat="false" ht="15" hidden="false" customHeight="true" outlineLevel="0" collapsed="false">
      <c r="A172" s="36"/>
      <c r="B172" s="42"/>
      <c r="C172" s="42"/>
      <c r="D172" s="42"/>
      <c r="E172" s="38"/>
      <c r="F172" s="38"/>
      <c r="G172" s="38"/>
      <c r="H172" s="40"/>
      <c r="I172" s="42"/>
      <c r="J172" s="63"/>
    </row>
    <row r="173" customFormat="false" ht="15" hidden="false" customHeight="true" outlineLevel="0" collapsed="false">
      <c r="A173" s="46"/>
      <c r="B173" s="52"/>
      <c r="C173" s="52"/>
      <c r="D173" s="52"/>
      <c r="E173" s="48"/>
      <c r="F173" s="48"/>
      <c r="G173" s="48"/>
      <c r="H173" s="50"/>
      <c r="I173" s="52"/>
      <c r="J173" s="64"/>
    </row>
    <row r="174" customFormat="false" ht="15" hidden="false" customHeight="true" outlineLevel="0" collapsed="false">
      <c r="A174" s="36"/>
      <c r="B174" s="42"/>
      <c r="C174" s="42"/>
      <c r="D174" s="42"/>
      <c r="E174" s="38"/>
      <c r="F174" s="38"/>
      <c r="G174" s="38"/>
      <c r="H174" s="40"/>
      <c r="I174" s="42"/>
      <c r="J174" s="63"/>
    </row>
    <row r="175" customFormat="false" ht="15" hidden="false" customHeight="true" outlineLevel="0" collapsed="false">
      <c r="A175" s="46"/>
      <c r="B175" s="52"/>
      <c r="C175" s="52"/>
      <c r="D175" s="52"/>
      <c r="E175" s="48"/>
      <c r="F175" s="48"/>
      <c r="G175" s="48"/>
      <c r="H175" s="50"/>
      <c r="I175" s="52"/>
      <c r="J175" s="64"/>
    </row>
    <row r="176" customFormat="false" ht="15" hidden="false" customHeight="true" outlineLevel="0" collapsed="false">
      <c r="A176" s="36"/>
      <c r="B176" s="42"/>
      <c r="C176" s="42"/>
      <c r="D176" s="42"/>
      <c r="E176" s="38"/>
      <c r="F176" s="38"/>
      <c r="G176" s="38"/>
      <c r="H176" s="40"/>
      <c r="I176" s="42"/>
      <c r="J176" s="63"/>
    </row>
    <row r="177" customFormat="false" ht="15" hidden="false" customHeight="true" outlineLevel="0" collapsed="false">
      <c r="A177" s="46"/>
      <c r="B177" s="52"/>
      <c r="C177" s="52"/>
      <c r="D177" s="52"/>
      <c r="E177" s="48"/>
      <c r="F177" s="48"/>
      <c r="G177" s="48"/>
      <c r="H177" s="50"/>
      <c r="I177" s="52"/>
      <c r="J177" s="64"/>
    </row>
    <row r="178" customFormat="false" ht="15" hidden="false" customHeight="true" outlineLevel="0" collapsed="false">
      <c r="A178" s="36"/>
      <c r="B178" s="42"/>
      <c r="C178" s="42"/>
      <c r="D178" s="42"/>
      <c r="E178" s="38"/>
      <c r="F178" s="38"/>
      <c r="G178" s="38"/>
      <c r="H178" s="40"/>
      <c r="I178" s="42"/>
      <c r="J178" s="63"/>
    </row>
    <row r="179" customFormat="false" ht="15" hidden="false" customHeight="true" outlineLevel="0" collapsed="false">
      <c r="A179" s="46"/>
      <c r="B179" s="52"/>
      <c r="C179" s="52"/>
      <c r="D179" s="52"/>
      <c r="E179" s="48"/>
      <c r="F179" s="48"/>
      <c r="G179" s="48"/>
      <c r="H179" s="50"/>
      <c r="I179" s="52"/>
      <c r="J179" s="64"/>
    </row>
    <row r="180" customFormat="false" ht="15" hidden="false" customHeight="true" outlineLevel="0" collapsed="false">
      <c r="A180" s="36"/>
      <c r="B180" s="42"/>
      <c r="C180" s="42"/>
      <c r="D180" s="42"/>
      <c r="E180" s="38"/>
      <c r="F180" s="38"/>
      <c r="G180" s="38"/>
      <c r="H180" s="40"/>
      <c r="I180" s="42"/>
      <c r="J180" s="63"/>
    </row>
    <row r="181" customFormat="false" ht="15" hidden="false" customHeight="true" outlineLevel="0" collapsed="false">
      <c r="A181" s="46"/>
      <c r="B181" s="52"/>
      <c r="C181" s="52"/>
      <c r="D181" s="52"/>
      <c r="E181" s="48"/>
      <c r="F181" s="48"/>
      <c r="G181" s="48"/>
      <c r="H181" s="50"/>
      <c r="I181" s="52"/>
      <c r="J181" s="64"/>
    </row>
    <row r="182" customFormat="false" ht="15" hidden="false" customHeight="true" outlineLevel="0" collapsed="false">
      <c r="A182" s="36"/>
      <c r="B182" s="42"/>
      <c r="C182" s="42"/>
      <c r="D182" s="42"/>
      <c r="E182" s="38"/>
      <c r="F182" s="38"/>
      <c r="G182" s="38"/>
      <c r="H182" s="40"/>
      <c r="I182" s="42"/>
      <c r="J182" s="63"/>
    </row>
    <row r="183" customFormat="false" ht="15" hidden="false" customHeight="true" outlineLevel="0" collapsed="false">
      <c r="A183" s="46"/>
      <c r="B183" s="52"/>
      <c r="C183" s="52"/>
      <c r="D183" s="52"/>
      <c r="E183" s="48"/>
      <c r="F183" s="48"/>
      <c r="G183" s="48"/>
      <c r="H183" s="50"/>
      <c r="I183" s="52"/>
      <c r="J183" s="64"/>
    </row>
    <row r="184" customFormat="false" ht="15" hidden="false" customHeight="true" outlineLevel="0" collapsed="false">
      <c r="A184" s="36"/>
      <c r="B184" s="42"/>
      <c r="C184" s="42"/>
      <c r="D184" s="42"/>
      <c r="E184" s="38"/>
      <c r="F184" s="38"/>
      <c r="G184" s="38"/>
      <c r="H184" s="40"/>
      <c r="I184" s="42"/>
      <c r="J184" s="63"/>
    </row>
    <row r="185" customFormat="false" ht="15" hidden="false" customHeight="true" outlineLevel="0" collapsed="false">
      <c r="A185" s="46"/>
      <c r="B185" s="52"/>
      <c r="C185" s="52"/>
      <c r="D185" s="52"/>
      <c r="E185" s="48"/>
      <c r="F185" s="48"/>
      <c r="G185" s="48"/>
      <c r="H185" s="50"/>
      <c r="I185" s="52"/>
      <c r="J185" s="64"/>
    </row>
    <row r="186" customFormat="false" ht="15" hidden="false" customHeight="true" outlineLevel="0" collapsed="false">
      <c r="A186" s="36"/>
      <c r="B186" s="42"/>
      <c r="C186" s="42"/>
      <c r="D186" s="42"/>
      <c r="E186" s="38"/>
      <c r="F186" s="38"/>
      <c r="G186" s="38"/>
      <c r="H186" s="40"/>
      <c r="I186" s="42"/>
      <c r="J186" s="63"/>
    </row>
    <row r="187" customFormat="false" ht="15" hidden="false" customHeight="true" outlineLevel="0" collapsed="false">
      <c r="A187" s="46"/>
      <c r="B187" s="52"/>
      <c r="C187" s="52"/>
      <c r="D187" s="52"/>
      <c r="E187" s="48"/>
      <c r="F187" s="48"/>
      <c r="G187" s="48"/>
      <c r="H187" s="50"/>
      <c r="I187" s="52"/>
      <c r="J187" s="64"/>
    </row>
    <row r="188" customFormat="false" ht="15" hidden="false" customHeight="true" outlineLevel="0" collapsed="false">
      <c r="A188" s="36"/>
      <c r="B188" s="42"/>
      <c r="C188" s="42"/>
      <c r="D188" s="42"/>
      <c r="E188" s="38"/>
      <c r="F188" s="38"/>
      <c r="G188" s="38"/>
      <c r="H188" s="40"/>
      <c r="I188" s="42"/>
      <c r="J188" s="63"/>
    </row>
    <row r="189" customFormat="false" ht="15" hidden="false" customHeight="true" outlineLevel="0" collapsed="false">
      <c r="A189" s="46"/>
      <c r="B189" s="52"/>
      <c r="C189" s="52"/>
      <c r="D189" s="52"/>
      <c r="E189" s="48"/>
      <c r="F189" s="48"/>
      <c r="G189" s="48"/>
      <c r="H189" s="50"/>
      <c r="I189" s="52"/>
      <c r="J189" s="64"/>
    </row>
    <row r="190" customFormat="false" ht="15" hidden="false" customHeight="true" outlineLevel="0" collapsed="false">
      <c r="A190" s="36"/>
      <c r="B190" s="42"/>
      <c r="C190" s="42"/>
      <c r="D190" s="42"/>
      <c r="E190" s="38"/>
      <c r="F190" s="38"/>
      <c r="G190" s="38"/>
      <c r="H190" s="40"/>
      <c r="I190" s="42"/>
      <c r="J190" s="63"/>
    </row>
    <row r="191" customFormat="false" ht="15" hidden="false" customHeight="true" outlineLevel="0" collapsed="false">
      <c r="A191" s="46"/>
      <c r="B191" s="52"/>
      <c r="C191" s="52"/>
      <c r="D191" s="52"/>
      <c r="E191" s="48"/>
      <c r="F191" s="48"/>
      <c r="G191" s="48"/>
      <c r="H191" s="50"/>
      <c r="I191" s="52"/>
      <c r="J191" s="64"/>
    </row>
    <row r="192" customFormat="false" ht="15" hidden="false" customHeight="true" outlineLevel="0" collapsed="false">
      <c r="A192" s="36"/>
      <c r="B192" s="42"/>
      <c r="C192" s="42"/>
      <c r="D192" s="42"/>
      <c r="E192" s="38"/>
      <c r="F192" s="38"/>
      <c r="G192" s="38"/>
      <c r="H192" s="40"/>
      <c r="I192" s="42"/>
      <c r="J192" s="63"/>
    </row>
    <row r="193" customFormat="false" ht="15" hidden="false" customHeight="true" outlineLevel="0" collapsed="false">
      <c r="A193" s="46"/>
      <c r="B193" s="52"/>
      <c r="C193" s="52"/>
      <c r="D193" s="52"/>
      <c r="E193" s="48"/>
      <c r="F193" s="48"/>
      <c r="G193" s="48"/>
      <c r="H193" s="50"/>
      <c r="I193" s="52"/>
      <c r="J193" s="64"/>
    </row>
    <row r="194" customFormat="false" ht="15" hidden="false" customHeight="true" outlineLevel="0" collapsed="false">
      <c r="A194" s="36"/>
      <c r="B194" s="42"/>
      <c r="C194" s="42"/>
      <c r="D194" s="42"/>
      <c r="E194" s="38"/>
      <c r="F194" s="38"/>
      <c r="G194" s="38"/>
      <c r="H194" s="40"/>
      <c r="I194" s="42"/>
      <c r="J194" s="63"/>
    </row>
    <row r="195" customFormat="false" ht="15" hidden="false" customHeight="true" outlineLevel="0" collapsed="false">
      <c r="A195" s="46"/>
      <c r="B195" s="52"/>
      <c r="C195" s="52"/>
      <c r="D195" s="52"/>
      <c r="E195" s="48"/>
      <c r="F195" s="48"/>
      <c r="G195" s="48"/>
      <c r="H195" s="50"/>
      <c r="I195" s="52"/>
      <c r="J195" s="64"/>
    </row>
    <row r="196" customFormat="false" ht="15" hidden="false" customHeight="true" outlineLevel="0" collapsed="false">
      <c r="A196" s="36"/>
      <c r="B196" s="42"/>
      <c r="C196" s="42"/>
      <c r="D196" s="42"/>
      <c r="E196" s="38"/>
      <c r="F196" s="38"/>
      <c r="G196" s="38"/>
      <c r="H196" s="40"/>
      <c r="I196" s="42"/>
      <c r="J196" s="63"/>
    </row>
    <row r="197" customFormat="false" ht="15" hidden="false" customHeight="true" outlineLevel="0" collapsed="false">
      <c r="A197" s="46"/>
      <c r="B197" s="52"/>
      <c r="C197" s="52"/>
      <c r="D197" s="52"/>
      <c r="E197" s="48"/>
      <c r="F197" s="48"/>
      <c r="G197" s="48"/>
      <c r="H197" s="50"/>
      <c r="I197" s="52"/>
      <c r="J197" s="64"/>
    </row>
    <row r="198" customFormat="false" ht="15" hidden="false" customHeight="true" outlineLevel="0" collapsed="false">
      <c r="A198" s="36"/>
      <c r="B198" s="42"/>
      <c r="C198" s="42"/>
      <c r="D198" s="42"/>
      <c r="E198" s="38"/>
      <c r="F198" s="38"/>
      <c r="G198" s="38"/>
      <c r="H198" s="40"/>
      <c r="I198" s="42"/>
      <c r="J198" s="63"/>
    </row>
    <row r="199" customFormat="false" ht="15" hidden="false" customHeight="true" outlineLevel="0" collapsed="false">
      <c r="A199" s="46"/>
      <c r="B199" s="52"/>
      <c r="C199" s="52"/>
      <c r="D199" s="52"/>
      <c r="E199" s="48"/>
      <c r="F199" s="48"/>
      <c r="G199" s="48"/>
      <c r="H199" s="50"/>
      <c r="I199" s="52"/>
      <c r="J199" s="64"/>
    </row>
    <row r="200" customFormat="false" ht="15" hidden="false" customHeight="true" outlineLevel="0" collapsed="false">
      <c r="A200" s="36"/>
      <c r="B200" s="42"/>
      <c r="C200" s="42"/>
      <c r="D200" s="42"/>
      <c r="E200" s="38"/>
      <c r="F200" s="38"/>
      <c r="G200" s="38"/>
      <c r="H200" s="40"/>
      <c r="I200" s="42"/>
      <c r="J200" s="63"/>
    </row>
    <row r="201" customFormat="false" ht="15" hidden="false" customHeight="true" outlineLevel="0" collapsed="false">
      <c r="A201" s="46"/>
      <c r="B201" s="52"/>
      <c r="C201" s="52"/>
      <c r="D201" s="52"/>
      <c r="E201" s="48"/>
      <c r="F201" s="48"/>
      <c r="G201" s="48"/>
      <c r="H201" s="50"/>
      <c r="I201" s="52"/>
      <c r="J201" s="64"/>
    </row>
    <row r="202" customFormat="false" ht="15" hidden="false" customHeight="true" outlineLevel="0" collapsed="false">
      <c r="A202" s="36"/>
      <c r="B202" s="42"/>
      <c r="C202" s="42"/>
      <c r="D202" s="42"/>
      <c r="E202" s="38"/>
      <c r="F202" s="38"/>
      <c r="G202" s="38"/>
      <c r="H202" s="40"/>
      <c r="I202" s="42"/>
      <c r="J202" s="63"/>
    </row>
    <row r="203" customFormat="false" ht="15" hidden="false" customHeight="true" outlineLevel="0" collapsed="false">
      <c r="A203" s="46"/>
      <c r="B203" s="52"/>
      <c r="C203" s="52"/>
      <c r="D203" s="52"/>
      <c r="E203" s="48"/>
      <c r="F203" s="48"/>
      <c r="G203" s="48"/>
      <c r="H203" s="50"/>
      <c r="I203" s="52"/>
      <c r="J203" s="64"/>
    </row>
    <row r="204" customFormat="false" ht="15" hidden="false" customHeight="true" outlineLevel="0" collapsed="false">
      <c r="A204" s="36"/>
      <c r="B204" s="42"/>
      <c r="C204" s="42"/>
      <c r="D204" s="42"/>
      <c r="E204" s="38"/>
      <c r="F204" s="38"/>
      <c r="G204" s="38"/>
      <c r="H204" s="40"/>
      <c r="I204" s="42"/>
      <c r="J204" s="63"/>
    </row>
    <row r="205" customFormat="false" ht="15" hidden="false" customHeight="true" outlineLevel="0" collapsed="false">
      <c r="A205" s="46"/>
      <c r="B205" s="52"/>
      <c r="C205" s="52"/>
      <c r="D205" s="52"/>
      <c r="E205" s="48"/>
      <c r="F205" s="48"/>
      <c r="G205" s="48"/>
      <c r="H205" s="50"/>
      <c r="I205" s="52"/>
      <c r="J205" s="64"/>
    </row>
    <row r="206" customFormat="false" ht="15" hidden="false" customHeight="true" outlineLevel="0" collapsed="false">
      <c r="A206" s="36"/>
      <c r="B206" s="42"/>
      <c r="C206" s="42"/>
      <c r="D206" s="42"/>
      <c r="E206" s="38"/>
      <c r="F206" s="38"/>
      <c r="G206" s="38"/>
      <c r="H206" s="40"/>
      <c r="I206" s="42"/>
      <c r="J206" s="63"/>
    </row>
    <row r="207" customFormat="false" ht="15" hidden="false" customHeight="true" outlineLevel="0" collapsed="false">
      <c r="A207" s="46"/>
      <c r="B207" s="52"/>
      <c r="C207" s="52"/>
      <c r="D207" s="52"/>
      <c r="E207" s="48"/>
      <c r="F207" s="48"/>
      <c r="G207" s="48"/>
      <c r="H207" s="50"/>
      <c r="I207" s="52"/>
      <c r="J207" s="64"/>
    </row>
    <row r="208" customFormat="false" ht="15" hidden="false" customHeight="true" outlineLevel="0" collapsed="false">
      <c r="A208" s="36"/>
      <c r="B208" s="42"/>
      <c r="C208" s="42"/>
      <c r="D208" s="42"/>
      <c r="E208" s="38"/>
      <c r="F208" s="38"/>
      <c r="G208" s="38"/>
      <c r="H208" s="40"/>
      <c r="I208" s="42"/>
      <c r="J208" s="63"/>
    </row>
    <row r="209" customFormat="false" ht="15" hidden="false" customHeight="true" outlineLevel="0" collapsed="false">
      <c r="A209" s="46"/>
      <c r="B209" s="52"/>
      <c r="C209" s="52"/>
      <c r="D209" s="52"/>
      <c r="E209" s="48"/>
      <c r="F209" s="48"/>
      <c r="G209" s="48"/>
      <c r="H209" s="50"/>
      <c r="I209" s="52"/>
      <c r="J209" s="64"/>
    </row>
    <row r="210" customFormat="false" ht="15" hidden="false" customHeight="true" outlineLevel="0" collapsed="false">
      <c r="A210" s="36"/>
      <c r="B210" s="42"/>
      <c r="C210" s="42"/>
      <c r="D210" s="42"/>
      <c r="E210" s="38"/>
      <c r="F210" s="38"/>
      <c r="G210" s="38"/>
      <c r="H210" s="40"/>
      <c r="I210" s="42"/>
      <c r="J210" s="63"/>
    </row>
    <row r="211" customFormat="false" ht="15" hidden="false" customHeight="true" outlineLevel="0" collapsed="false">
      <c r="A211" s="46"/>
      <c r="B211" s="52"/>
      <c r="C211" s="52"/>
      <c r="D211" s="52"/>
      <c r="E211" s="48"/>
      <c r="F211" s="48"/>
      <c r="G211" s="48"/>
      <c r="H211" s="50"/>
      <c r="I211" s="52"/>
      <c r="J211" s="64"/>
    </row>
    <row r="212" customFormat="false" ht="15" hidden="false" customHeight="true" outlineLevel="0" collapsed="false">
      <c r="A212" s="36"/>
      <c r="B212" s="42"/>
      <c r="C212" s="42"/>
      <c r="D212" s="42"/>
      <c r="E212" s="38"/>
      <c r="F212" s="38"/>
      <c r="G212" s="38"/>
      <c r="H212" s="40"/>
      <c r="I212" s="42"/>
      <c r="J212" s="63"/>
    </row>
    <row r="213" customFormat="false" ht="15" hidden="false" customHeight="true" outlineLevel="0" collapsed="false">
      <c r="A213" s="46"/>
      <c r="B213" s="52"/>
      <c r="C213" s="52"/>
      <c r="D213" s="52"/>
      <c r="E213" s="48"/>
      <c r="F213" s="48"/>
      <c r="G213" s="48"/>
      <c r="H213" s="50"/>
      <c r="I213" s="52"/>
      <c r="J213" s="64"/>
    </row>
    <row r="214" customFormat="false" ht="15" hidden="false" customHeight="true" outlineLevel="0" collapsed="false">
      <c r="A214" s="36"/>
      <c r="B214" s="42"/>
      <c r="C214" s="42"/>
      <c r="D214" s="42"/>
      <c r="E214" s="38"/>
      <c r="F214" s="38"/>
      <c r="G214" s="38"/>
      <c r="H214" s="40"/>
      <c r="I214" s="42"/>
      <c r="J214" s="63"/>
    </row>
    <row r="215" customFormat="false" ht="15" hidden="false" customHeight="true" outlineLevel="0" collapsed="false">
      <c r="A215" s="46"/>
      <c r="B215" s="52"/>
      <c r="C215" s="52"/>
      <c r="D215" s="52"/>
      <c r="E215" s="48"/>
      <c r="F215" s="48"/>
      <c r="G215" s="48"/>
      <c r="H215" s="50"/>
      <c r="I215" s="52"/>
      <c r="J215" s="64"/>
    </row>
    <row r="216" customFormat="false" ht="15" hidden="false" customHeight="true" outlineLevel="0" collapsed="false">
      <c r="A216" s="36"/>
      <c r="B216" s="42"/>
      <c r="C216" s="42"/>
      <c r="D216" s="42"/>
      <c r="E216" s="38"/>
      <c r="F216" s="38"/>
      <c r="G216" s="38"/>
      <c r="H216" s="40"/>
      <c r="I216" s="42"/>
      <c r="J216" s="63"/>
    </row>
    <row r="217" customFormat="false" ht="15" hidden="false" customHeight="true" outlineLevel="0" collapsed="false">
      <c r="A217" s="46"/>
      <c r="B217" s="52"/>
      <c r="C217" s="52"/>
      <c r="D217" s="52"/>
      <c r="E217" s="48"/>
      <c r="F217" s="48"/>
      <c r="G217" s="48"/>
      <c r="H217" s="50"/>
      <c r="I217" s="52"/>
      <c r="J217" s="64"/>
    </row>
    <row r="218" customFormat="false" ht="15" hidden="false" customHeight="true" outlineLevel="0" collapsed="false">
      <c r="A218" s="36"/>
      <c r="B218" s="42"/>
      <c r="C218" s="42"/>
      <c r="D218" s="42"/>
      <c r="E218" s="38"/>
      <c r="F218" s="38"/>
      <c r="G218" s="38"/>
      <c r="H218" s="40"/>
      <c r="I218" s="42"/>
      <c r="J218" s="63"/>
    </row>
    <row r="219" customFormat="false" ht="15" hidden="false" customHeight="true" outlineLevel="0" collapsed="false">
      <c r="A219" s="46"/>
      <c r="B219" s="52"/>
      <c r="C219" s="52"/>
      <c r="D219" s="52"/>
      <c r="E219" s="48"/>
      <c r="F219" s="48"/>
      <c r="G219" s="48"/>
      <c r="H219" s="50"/>
      <c r="I219" s="52"/>
      <c r="J219" s="64"/>
    </row>
    <row r="220" customFormat="false" ht="15" hidden="false" customHeight="true" outlineLevel="0" collapsed="false">
      <c r="A220" s="36"/>
      <c r="B220" s="42"/>
      <c r="C220" s="42"/>
      <c r="D220" s="42"/>
      <c r="E220" s="38"/>
      <c r="F220" s="38"/>
      <c r="G220" s="38"/>
      <c r="H220" s="40"/>
      <c r="I220" s="42"/>
      <c r="J220" s="63"/>
    </row>
    <row r="221" customFormat="false" ht="15" hidden="false" customHeight="true" outlineLevel="0" collapsed="false">
      <c r="A221" s="46"/>
      <c r="B221" s="52"/>
      <c r="C221" s="52"/>
      <c r="D221" s="52"/>
      <c r="E221" s="48"/>
      <c r="F221" s="48"/>
      <c r="G221" s="48"/>
      <c r="H221" s="50"/>
      <c r="I221" s="52"/>
      <c r="J221" s="64"/>
    </row>
    <row r="222" customFormat="false" ht="15" hidden="false" customHeight="true" outlineLevel="0" collapsed="false">
      <c r="A222" s="36"/>
      <c r="B222" s="42"/>
      <c r="C222" s="42"/>
      <c r="D222" s="42"/>
      <c r="E222" s="38"/>
      <c r="F222" s="38"/>
      <c r="G222" s="38"/>
      <c r="H222" s="40"/>
      <c r="I222" s="42"/>
      <c r="J222" s="63"/>
    </row>
    <row r="223" customFormat="false" ht="15" hidden="false" customHeight="true" outlineLevel="0" collapsed="false">
      <c r="A223" s="46"/>
      <c r="B223" s="52"/>
      <c r="C223" s="52"/>
      <c r="D223" s="52"/>
      <c r="E223" s="48"/>
      <c r="F223" s="48"/>
      <c r="G223" s="48"/>
      <c r="H223" s="50"/>
      <c r="I223" s="52"/>
      <c r="J223" s="64"/>
    </row>
    <row r="224" customFormat="false" ht="15" hidden="false" customHeight="true" outlineLevel="0" collapsed="false">
      <c r="A224" s="36"/>
      <c r="B224" s="42"/>
      <c r="C224" s="42"/>
      <c r="D224" s="42"/>
      <c r="E224" s="38"/>
      <c r="F224" s="38"/>
      <c r="G224" s="38"/>
      <c r="H224" s="40"/>
      <c r="I224" s="42"/>
      <c r="J224" s="63"/>
    </row>
    <row r="225" customFormat="false" ht="15" hidden="false" customHeight="true" outlineLevel="0" collapsed="false">
      <c r="A225" s="46"/>
      <c r="B225" s="52"/>
      <c r="C225" s="52"/>
      <c r="D225" s="52"/>
      <c r="E225" s="48"/>
      <c r="F225" s="48"/>
      <c r="G225" s="48"/>
      <c r="H225" s="50"/>
      <c r="I225" s="52"/>
      <c r="J225" s="64"/>
    </row>
    <row r="226" customFormat="false" ht="15" hidden="false" customHeight="true" outlineLevel="0" collapsed="false">
      <c r="A226" s="36"/>
      <c r="B226" s="42"/>
      <c r="C226" s="42"/>
      <c r="D226" s="42"/>
      <c r="E226" s="38"/>
      <c r="F226" s="38"/>
      <c r="G226" s="38"/>
      <c r="H226" s="40"/>
      <c r="I226" s="42"/>
      <c r="J226" s="63"/>
    </row>
    <row r="227" customFormat="false" ht="15" hidden="false" customHeight="true" outlineLevel="0" collapsed="false">
      <c r="A227" s="46"/>
      <c r="B227" s="52"/>
      <c r="C227" s="52"/>
      <c r="D227" s="52"/>
      <c r="E227" s="48"/>
      <c r="F227" s="48"/>
      <c r="G227" s="48"/>
      <c r="H227" s="50"/>
      <c r="I227" s="52"/>
      <c r="J227" s="64"/>
    </row>
    <row r="228" customFormat="false" ht="15" hidden="false" customHeight="true" outlineLevel="0" collapsed="false">
      <c r="A228" s="36"/>
      <c r="B228" s="42"/>
      <c r="C228" s="42"/>
      <c r="D228" s="42"/>
      <c r="E228" s="38"/>
      <c r="F228" s="38"/>
      <c r="G228" s="38"/>
      <c r="H228" s="40"/>
      <c r="I228" s="42"/>
      <c r="J228" s="63"/>
    </row>
    <row r="229" customFormat="false" ht="15" hidden="false" customHeight="true" outlineLevel="0" collapsed="false">
      <c r="A229" s="46"/>
      <c r="B229" s="52"/>
      <c r="C229" s="52"/>
      <c r="D229" s="52"/>
      <c r="E229" s="48"/>
      <c r="F229" s="48"/>
      <c r="G229" s="48"/>
      <c r="H229" s="50"/>
      <c r="I229" s="52"/>
      <c r="J229" s="64"/>
    </row>
    <row r="230" customFormat="false" ht="15" hidden="false" customHeight="true" outlineLevel="0" collapsed="false">
      <c r="A230" s="36"/>
      <c r="B230" s="42"/>
      <c r="C230" s="42"/>
      <c r="D230" s="42"/>
      <c r="E230" s="38"/>
      <c r="F230" s="38"/>
      <c r="G230" s="38"/>
      <c r="H230" s="40"/>
      <c r="I230" s="42"/>
      <c r="J230" s="63"/>
    </row>
    <row r="231" customFormat="false" ht="15" hidden="false" customHeight="true" outlineLevel="0" collapsed="false">
      <c r="A231" s="46"/>
      <c r="B231" s="52"/>
      <c r="C231" s="52"/>
      <c r="D231" s="52"/>
      <c r="E231" s="48"/>
      <c r="F231" s="48"/>
      <c r="G231" s="48"/>
      <c r="H231" s="50"/>
      <c r="I231" s="52"/>
      <c r="J231" s="64"/>
    </row>
    <row r="232" customFormat="false" ht="15" hidden="false" customHeight="true" outlineLevel="0" collapsed="false">
      <c r="A232" s="36"/>
      <c r="B232" s="42"/>
      <c r="C232" s="42"/>
      <c r="D232" s="42"/>
      <c r="E232" s="38"/>
      <c r="F232" s="38"/>
      <c r="G232" s="38"/>
      <c r="H232" s="40"/>
      <c r="I232" s="42"/>
      <c r="J232" s="63"/>
    </row>
    <row r="233" customFormat="false" ht="15" hidden="false" customHeight="true" outlineLevel="0" collapsed="false">
      <c r="A233" s="46"/>
      <c r="B233" s="52"/>
      <c r="C233" s="52"/>
      <c r="D233" s="52"/>
      <c r="E233" s="48"/>
      <c r="F233" s="48"/>
      <c r="G233" s="48"/>
      <c r="H233" s="50"/>
      <c r="I233" s="52"/>
      <c r="J233" s="64"/>
    </row>
    <row r="234" customFormat="false" ht="15" hidden="false" customHeight="true" outlineLevel="0" collapsed="false">
      <c r="A234" s="36"/>
      <c r="B234" s="42"/>
      <c r="C234" s="42"/>
      <c r="D234" s="42"/>
      <c r="E234" s="38"/>
      <c r="F234" s="38"/>
      <c r="G234" s="38"/>
      <c r="H234" s="40"/>
      <c r="I234" s="42"/>
      <c r="J234" s="63"/>
    </row>
    <row r="235" customFormat="false" ht="15" hidden="false" customHeight="true" outlineLevel="0" collapsed="false">
      <c r="A235" s="46"/>
      <c r="B235" s="52"/>
      <c r="C235" s="52"/>
      <c r="D235" s="52"/>
      <c r="E235" s="48"/>
      <c r="F235" s="48"/>
      <c r="G235" s="48"/>
      <c r="H235" s="50"/>
      <c r="I235" s="52"/>
      <c r="J235" s="64"/>
    </row>
    <row r="236" customFormat="false" ht="15" hidden="false" customHeight="true" outlineLevel="0" collapsed="false">
      <c r="A236" s="36"/>
      <c r="B236" s="42"/>
      <c r="C236" s="42"/>
      <c r="D236" s="42"/>
      <c r="E236" s="38"/>
      <c r="F236" s="38"/>
      <c r="G236" s="38"/>
      <c r="H236" s="40"/>
      <c r="I236" s="42"/>
      <c r="J236" s="63"/>
    </row>
    <row r="237" customFormat="false" ht="15" hidden="false" customHeight="true" outlineLevel="0" collapsed="false">
      <c r="A237" s="46"/>
      <c r="B237" s="52"/>
      <c r="C237" s="52"/>
      <c r="D237" s="52"/>
      <c r="E237" s="48"/>
      <c r="F237" s="48"/>
      <c r="G237" s="48"/>
      <c r="H237" s="50"/>
      <c r="I237" s="52"/>
      <c r="J237" s="64"/>
    </row>
    <row r="238" customFormat="false" ht="15" hidden="false" customHeight="true" outlineLevel="0" collapsed="false">
      <c r="A238" s="36"/>
      <c r="B238" s="42"/>
      <c r="C238" s="42"/>
      <c r="D238" s="42"/>
      <c r="E238" s="38"/>
      <c r="F238" s="38"/>
      <c r="G238" s="38"/>
      <c r="H238" s="40"/>
      <c r="I238" s="42"/>
      <c r="J238" s="63"/>
    </row>
    <row r="239" customFormat="false" ht="15" hidden="false" customHeight="true" outlineLevel="0" collapsed="false">
      <c r="A239" s="46"/>
      <c r="B239" s="52"/>
      <c r="C239" s="52"/>
      <c r="D239" s="52"/>
      <c r="E239" s="48"/>
      <c r="F239" s="48"/>
      <c r="G239" s="48"/>
      <c r="H239" s="50"/>
      <c r="I239" s="52"/>
      <c r="J239" s="64"/>
    </row>
    <row r="240" customFormat="false" ht="15" hidden="false" customHeight="true" outlineLevel="0" collapsed="false">
      <c r="A240" s="36"/>
      <c r="B240" s="42"/>
      <c r="C240" s="42"/>
      <c r="D240" s="42"/>
      <c r="E240" s="38"/>
      <c r="F240" s="38"/>
      <c r="G240" s="38"/>
      <c r="H240" s="40"/>
      <c r="I240" s="42"/>
      <c r="J240" s="63"/>
    </row>
    <row r="241" customFormat="false" ht="15" hidden="false" customHeight="true" outlineLevel="0" collapsed="false">
      <c r="A241" s="46"/>
      <c r="B241" s="52"/>
      <c r="C241" s="52"/>
      <c r="D241" s="52"/>
      <c r="E241" s="48"/>
      <c r="F241" s="48"/>
      <c r="G241" s="48"/>
      <c r="H241" s="50"/>
      <c r="I241" s="52"/>
      <c r="J241" s="64"/>
    </row>
    <row r="242" customFormat="false" ht="15" hidden="false" customHeight="true" outlineLevel="0" collapsed="false">
      <c r="A242" s="36"/>
      <c r="B242" s="42"/>
      <c r="C242" s="42"/>
      <c r="D242" s="42"/>
      <c r="E242" s="38"/>
      <c r="F242" s="38"/>
      <c r="G242" s="38"/>
      <c r="H242" s="40"/>
      <c r="I242" s="42"/>
      <c r="J242" s="63"/>
    </row>
    <row r="243" customFormat="false" ht="15" hidden="false" customHeight="true" outlineLevel="0" collapsed="false">
      <c r="A243" s="46"/>
      <c r="B243" s="52"/>
      <c r="C243" s="52"/>
      <c r="D243" s="52"/>
      <c r="E243" s="48"/>
      <c r="F243" s="48"/>
      <c r="G243" s="48"/>
      <c r="H243" s="50"/>
      <c r="I243" s="52"/>
      <c r="J243" s="64"/>
    </row>
    <row r="244" customFormat="false" ht="15" hidden="false" customHeight="true" outlineLevel="0" collapsed="false">
      <c r="A244" s="36"/>
      <c r="B244" s="42"/>
      <c r="C244" s="42"/>
      <c r="D244" s="42"/>
      <c r="E244" s="38"/>
      <c r="F244" s="38"/>
      <c r="G244" s="38"/>
      <c r="H244" s="40"/>
      <c r="I244" s="42"/>
      <c r="J244" s="63"/>
    </row>
    <row r="245" customFormat="false" ht="15" hidden="false" customHeight="true" outlineLevel="0" collapsed="false">
      <c r="A245" s="46"/>
      <c r="B245" s="52"/>
      <c r="C245" s="52"/>
      <c r="D245" s="52"/>
      <c r="E245" s="48"/>
      <c r="F245" s="48"/>
      <c r="G245" s="48"/>
      <c r="H245" s="50"/>
      <c r="I245" s="52"/>
      <c r="J245" s="64"/>
    </row>
    <row r="246" customFormat="false" ht="15" hidden="false" customHeight="true" outlineLevel="0" collapsed="false">
      <c r="A246" s="36"/>
      <c r="B246" s="42"/>
      <c r="C246" s="42"/>
      <c r="D246" s="42"/>
      <c r="E246" s="38"/>
      <c r="F246" s="38"/>
      <c r="G246" s="38"/>
      <c r="H246" s="40"/>
      <c r="I246" s="42"/>
      <c r="J246" s="63"/>
    </row>
    <row r="247" customFormat="false" ht="15" hidden="false" customHeight="true" outlineLevel="0" collapsed="false">
      <c r="A247" s="46"/>
      <c r="B247" s="52"/>
      <c r="C247" s="52"/>
      <c r="D247" s="52"/>
      <c r="E247" s="48"/>
      <c r="F247" s="48"/>
      <c r="G247" s="48"/>
      <c r="H247" s="50"/>
      <c r="I247" s="52"/>
      <c r="J247" s="64"/>
    </row>
    <row r="248" customFormat="false" ht="15" hidden="false" customHeight="true" outlineLevel="0" collapsed="false">
      <c r="A248" s="36"/>
      <c r="B248" s="42"/>
      <c r="C248" s="42"/>
      <c r="D248" s="42"/>
      <c r="E248" s="38"/>
      <c r="F248" s="38"/>
      <c r="G248" s="38"/>
      <c r="H248" s="40"/>
      <c r="I248" s="42"/>
      <c r="J248" s="63"/>
    </row>
    <row r="249" customFormat="false" ht="15" hidden="false" customHeight="true" outlineLevel="0" collapsed="false">
      <c r="A249" s="46"/>
      <c r="B249" s="52"/>
      <c r="C249" s="52"/>
      <c r="D249" s="52"/>
      <c r="E249" s="48"/>
      <c r="F249" s="48"/>
      <c r="G249" s="48"/>
      <c r="H249" s="50"/>
      <c r="I249" s="52"/>
      <c r="J249" s="64"/>
    </row>
    <row r="250" customFormat="false" ht="15" hidden="false" customHeight="true" outlineLevel="0" collapsed="false">
      <c r="A250" s="36"/>
      <c r="B250" s="42"/>
      <c r="C250" s="42"/>
      <c r="D250" s="42"/>
      <c r="E250" s="38"/>
      <c r="F250" s="38"/>
      <c r="G250" s="38"/>
      <c r="H250" s="40"/>
      <c r="I250" s="42"/>
      <c r="J250" s="63"/>
    </row>
    <row r="251" customFormat="false" ht="15" hidden="false" customHeight="true" outlineLevel="0" collapsed="false">
      <c r="A251" s="46"/>
      <c r="B251" s="52"/>
      <c r="C251" s="52"/>
      <c r="D251" s="52"/>
      <c r="E251" s="48"/>
      <c r="F251" s="48"/>
      <c r="G251" s="48"/>
      <c r="H251" s="50"/>
      <c r="I251" s="52"/>
      <c r="J251" s="64"/>
    </row>
    <row r="252" customFormat="false" ht="15" hidden="false" customHeight="true" outlineLevel="0" collapsed="false">
      <c r="A252" s="36"/>
      <c r="B252" s="42"/>
      <c r="C252" s="42"/>
      <c r="D252" s="42"/>
      <c r="E252" s="38"/>
      <c r="F252" s="38"/>
      <c r="G252" s="38"/>
      <c r="H252" s="40"/>
      <c r="I252" s="42"/>
      <c r="J252" s="63"/>
    </row>
    <row r="253" customFormat="false" ht="15" hidden="false" customHeight="true" outlineLevel="0" collapsed="false">
      <c r="A253" s="46"/>
      <c r="B253" s="52"/>
      <c r="C253" s="52"/>
      <c r="D253" s="52"/>
      <c r="E253" s="48"/>
      <c r="F253" s="48"/>
      <c r="G253" s="48"/>
      <c r="H253" s="50"/>
      <c r="I253" s="52"/>
      <c r="J253" s="64"/>
    </row>
    <row r="254" customFormat="false" ht="15" hidden="false" customHeight="true" outlineLevel="0" collapsed="false">
      <c r="A254" s="36"/>
      <c r="B254" s="42"/>
      <c r="C254" s="42"/>
      <c r="D254" s="42"/>
      <c r="E254" s="38"/>
      <c r="F254" s="38"/>
      <c r="G254" s="38"/>
      <c r="H254" s="40"/>
      <c r="I254" s="42"/>
      <c r="J254" s="63"/>
    </row>
    <row r="255" customFormat="false" ht="15" hidden="false" customHeight="true" outlineLevel="0" collapsed="false">
      <c r="A255" s="46"/>
      <c r="B255" s="52"/>
      <c r="C255" s="52"/>
      <c r="D255" s="52"/>
      <c r="E255" s="48"/>
      <c r="F255" s="48"/>
      <c r="G255" s="48"/>
      <c r="H255" s="50"/>
      <c r="I255" s="52"/>
      <c r="J255" s="64"/>
    </row>
    <row r="256" customFormat="false" ht="15" hidden="false" customHeight="true" outlineLevel="0" collapsed="false">
      <c r="A256" s="36"/>
      <c r="B256" s="42"/>
      <c r="C256" s="42"/>
      <c r="D256" s="42"/>
      <c r="E256" s="38"/>
      <c r="F256" s="38"/>
      <c r="G256" s="38"/>
      <c r="H256" s="40"/>
      <c r="I256" s="42"/>
      <c r="J256" s="63"/>
    </row>
    <row r="257" customFormat="false" ht="15" hidden="false" customHeight="true" outlineLevel="0" collapsed="false">
      <c r="A257" s="46"/>
      <c r="B257" s="52"/>
      <c r="C257" s="52"/>
      <c r="D257" s="52"/>
      <c r="E257" s="48"/>
      <c r="F257" s="48"/>
      <c r="G257" s="48"/>
      <c r="H257" s="50"/>
      <c r="I257" s="52"/>
      <c r="J257" s="64"/>
    </row>
    <row r="258" customFormat="false" ht="15" hidden="false" customHeight="true" outlineLevel="0" collapsed="false">
      <c r="A258" s="36"/>
      <c r="B258" s="42"/>
      <c r="C258" s="42"/>
      <c r="D258" s="42"/>
      <c r="E258" s="38"/>
      <c r="F258" s="38"/>
      <c r="G258" s="38"/>
      <c r="H258" s="40"/>
      <c r="I258" s="42"/>
      <c r="J258" s="63"/>
    </row>
    <row r="259" customFormat="false" ht="15" hidden="false" customHeight="true" outlineLevel="0" collapsed="false">
      <c r="A259" s="46"/>
      <c r="B259" s="52"/>
      <c r="C259" s="52"/>
      <c r="D259" s="52"/>
      <c r="E259" s="48"/>
      <c r="F259" s="48"/>
      <c r="G259" s="48"/>
      <c r="H259" s="50"/>
      <c r="I259" s="52"/>
      <c r="J259" s="64"/>
    </row>
    <row r="260" customFormat="false" ht="15" hidden="false" customHeight="true" outlineLevel="0" collapsed="false">
      <c r="A260" s="36"/>
      <c r="B260" s="42"/>
      <c r="C260" s="42"/>
      <c r="D260" s="42"/>
      <c r="E260" s="38"/>
      <c r="F260" s="38"/>
      <c r="G260" s="38"/>
      <c r="H260" s="40"/>
      <c r="I260" s="42"/>
      <c r="J260" s="63"/>
    </row>
    <row r="261" customFormat="false" ht="15" hidden="false" customHeight="true" outlineLevel="0" collapsed="false">
      <c r="A261" s="46"/>
      <c r="B261" s="52"/>
      <c r="C261" s="52"/>
      <c r="D261" s="52"/>
      <c r="E261" s="48"/>
      <c r="F261" s="48"/>
      <c r="G261" s="48"/>
      <c r="H261" s="50"/>
      <c r="I261" s="52"/>
      <c r="J261" s="64"/>
    </row>
    <row r="262" customFormat="false" ht="15" hidden="false" customHeight="true" outlineLevel="0" collapsed="false">
      <c r="A262" s="36"/>
      <c r="B262" s="42"/>
      <c r="C262" s="42"/>
      <c r="D262" s="42"/>
      <c r="E262" s="38"/>
      <c r="F262" s="38"/>
      <c r="G262" s="38"/>
      <c r="H262" s="40"/>
      <c r="I262" s="42"/>
      <c r="J262" s="63"/>
    </row>
    <row r="263" customFormat="false" ht="15" hidden="false" customHeight="true" outlineLevel="0" collapsed="false">
      <c r="A263" s="46"/>
      <c r="B263" s="52"/>
      <c r="C263" s="52"/>
      <c r="D263" s="52"/>
      <c r="E263" s="48"/>
      <c r="F263" s="48"/>
      <c r="G263" s="48"/>
      <c r="H263" s="50"/>
      <c r="I263" s="52"/>
      <c r="J263" s="64"/>
    </row>
    <row r="264" customFormat="false" ht="15" hidden="false" customHeight="true" outlineLevel="0" collapsed="false">
      <c r="A264" s="36"/>
      <c r="B264" s="42"/>
      <c r="C264" s="42"/>
      <c r="D264" s="42"/>
      <c r="E264" s="38"/>
      <c r="F264" s="38"/>
      <c r="G264" s="38"/>
      <c r="H264" s="40"/>
      <c r="I264" s="42"/>
      <c r="J264" s="63"/>
    </row>
    <row r="265" customFormat="false" ht="15" hidden="false" customHeight="true" outlineLevel="0" collapsed="false">
      <c r="A265" s="46"/>
      <c r="B265" s="52"/>
      <c r="C265" s="52"/>
      <c r="D265" s="52"/>
      <c r="E265" s="48"/>
      <c r="F265" s="48"/>
      <c r="G265" s="48"/>
      <c r="H265" s="50"/>
      <c r="I265" s="52"/>
      <c r="J265" s="64"/>
    </row>
    <row r="266" customFormat="false" ht="15" hidden="false" customHeight="true" outlineLevel="0" collapsed="false">
      <c r="A266" s="36"/>
      <c r="B266" s="42"/>
      <c r="C266" s="42"/>
      <c r="D266" s="42"/>
      <c r="E266" s="38"/>
      <c r="F266" s="38"/>
      <c r="G266" s="38"/>
      <c r="H266" s="40"/>
      <c r="I266" s="42"/>
      <c r="J266" s="63"/>
    </row>
    <row r="267" customFormat="false" ht="15" hidden="false" customHeight="true" outlineLevel="0" collapsed="false">
      <c r="A267" s="46"/>
      <c r="B267" s="52"/>
      <c r="C267" s="52"/>
      <c r="D267" s="52"/>
      <c r="E267" s="48"/>
      <c r="F267" s="48"/>
      <c r="G267" s="48"/>
      <c r="H267" s="50"/>
      <c r="I267" s="52"/>
      <c r="J267" s="64"/>
    </row>
    <row r="268" customFormat="false" ht="15" hidden="false" customHeight="true" outlineLevel="0" collapsed="false">
      <c r="A268" s="36"/>
      <c r="B268" s="42"/>
      <c r="C268" s="42"/>
      <c r="D268" s="42"/>
      <c r="E268" s="38"/>
      <c r="F268" s="38"/>
      <c r="G268" s="38"/>
      <c r="H268" s="40"/>
      <c r="I268" s="42"/>
      <c r="J268" s="63"/>
    </row>
    <row r="269" customFormat="false" ht="15" hidden="false" customHeight="true" outlineLevel="0" collapsed="false">
      <c r="A269" s="46"/>
      <c r="B269" s="52"/>
      <c r="C269" s="52"/>
      <c r="D269" s="52"/>
      <c r="E269" s="48"/>
      <c r="F269" s="48"/>
      <c r="G269" s="48"/>
      <c r="H269" s="50"/>
      <c r="I269" s="52"/>
      <c r="J269" s="64"/>
    </row>
    <row r="270" customFormat="false" ht="15" hidden="false" customHeight="true" outlineLevel="0" collapsed="false">
      <c r="A270" s="36"/>
      <c r="B270" s="42"/>
      <c r="C270" s="42"/>
      <c r="D270" s="42"/>
      <c r="E270" s="38"/>
      <c r="F270" s="38"/>
      <c r="G270" s="38"/>
      <c r="H270" s="40"/>
      <c r="I270" s="42"/>
      <c r="J270" s="63"/>
    </row>
    <row r="271" customFormat="false" ht="15" hidden="false" customHeight="true" outlineLevel="0" collapsed="false">
      <c r="A271" s="46"/>
      <c r="B271" s="52"/>
      <c r="C271" s="52"/>
      <c r="D271" s="52"/>
      <c r="E271" s="48"/>
      <c r="F271" s="48"/>
      <c r="G271" s="48"/>
      <c r="H271" s="50"/>
      <c r="I271" s="52"/>
      <c r="J271" s="64"/>
    </row>
    <row r="272" customFormat="false" ht="15" hidden="false" customHeight="true" outlineLevel="0" collapsed="false">
      <c r="A272" s="36"/>
      <c r="B272" s="42"/>
      <c r="C272" s="42"/>
      <c r="D272" s="42"/>
      <c r="E272" s="38"/>
      <c r="F272" s="38"/>
      <c r="G272" s="38"/>
      <c r="H272" s="40"/>
      <c r="I272" s="42"/>
      <c r="J272" s="63"/>
    </row>
    <row r="273" customFormat="false" ht="15" hidden="false" customHeight="true" outlineLevel="0" collapsed="false">
      <c r="A273" s="46"/>
      <c r="B273" s="52"/>
      <c r="C273" s="52"/>
      <c r="D273" s="52"/>
      <c r="E273" s="48"/>
      <c r="F273" s="48"/>
      <c r="G273" s="48"/>
      <c r="H273" s="50"/>
      <c r="I273" s="52"/>
      <c r="J273" s="64"/>
    </row>
    <row r="274" customFormat="false" ht="15" hidden="false" customHeight="true" outlineLevel="0" collapsed="false">
      <c r="A274" s="36"/>
      <c r="B274" s="42"/>
      <c r="C274" s="42"/>
      <c r="D274" s="42"/>
      <c r="E274" s="38"/>
      <c r="F274" s="38"/>
      <c r="G274" s="38"/>
      <c r="H274" s="40"/>
      <c r="I274" s="42"/>
      <c r="J274" s="63"/>
    </row>
    <row r="275" customFormat="false" ht="15" hidden="false" customHeight="true" outlineLevel="0" collapsed="false">
      <c r="A275" s="46"/>
      <c r="B275" s="52"/>
      <c r="C275" s="52"/>
      <c r="D275" s="52"/>
      <c r="E275" s="48"/>
      <c r="F275" s="48"/>
      <c r="G275" s="48"/>
      <c r="H275" s="50"/>
      <c r="I275" s="52"/>
      <c r="J275" s="64"/>
    </row>
    <row r="276" customFormat="false" ht="15" hidden="false" customHeight="true" outlineLevel="0" collapsed="false">
      <c r="A276" s="36"/>
      <c r="B276" s="42"/>
      <c r="C276" s="42"/>
      <c r="D276" s="42"/>
      <c r="E276" s="38"/>
      <c r="F276" s="38"/>
      <c r="G276" s="38"/>
      <c r="H276" s="40"/>
      <c r="I276" s="42"/>
      <c r="J276" s="63"/>
    </row>
    <row r="277" customFormat="false" ht="15" hidden="false" customHeight="true" outlineLevel="0" collapsed="false">
      <c r="A277" s="46"/>
      <c r="B277" s="52"/>
      <c r="C277" s="52"/>
      <c r="D277" s="52"/>
      <c r="E277" s="48"/>
      <c r="F277" s="48"/>
      <c r="G277" s="48"/>
      <c r="H277" s="50"/>
      <c r="I277" s="52"/>
      <c r="J277" s="64"/>
    </row>
    <row r="278" customFormat="false" ht="15" hidden="false" customHeight="true" outlineLevel="0" collapsed="false">
      <c r="A278" s="36"/>
      <c r="B278" s="42"/>
      <c r="C278" s="42"/>
      <c r="D278" s="42"/>
      <c r="E278" s="38"/>
      <c r="F278" s="38"/>
      <c r="G278" s="38"/>
      <c r="H278" s="40"/>
      <c r="I278" s="42"/>
      <c r="J278" s="63"/>
    </row>
    <row r="279" customFormat="false" ht="15" hidden="false" customHeight="true" outlineLevel="0" collapsed="false">
      <c r="A279" s="46"/>
      <c r="B279" s="52"/>
      <c r="C279" s="52"/>
      <c r="D279" s="52"/>
      <c r="E279" s="48"/>
      <c r="F279" s="48"/>
      <c r="G279" s="48"/>
      <c r="H279" s="50"/>
      <c r="I279" s="52"/>
      <c r="J279" s="64"/>
    </row>
    <row r="280" customFormat="false" ht="15" hidden="false" customHeight="true" outlineLevel="0" collapsed="false">
      <c r="A280" s="36"/>
      <c r="B280" s="42"/>
      <c r="C280" s="42"/>
      <c r="D280" s="42"/>
      <c r="E280" s="38"/>
      <c r="F280" s="38"/>
      <c r="G280" s="38"/>
      <c r="H280" s="40"/>
      <c r="I280" s="42"/>
      <c r="J280" s="63"/>
    </row>
    <row r="281" customFormat="false" ht="15" hidden="false" customHeight="true" outlineLevel="0" collapsed="false">
      <c r="A281" s="46"/>
      <c r="B281" s="52"/>
      <c r="C281" s="52"/>
      <c r="D281" s="52"/>
      <c r="E281" s="48"/>
      <c r="F281" s="48"/>
      <c r="G281" s="48"/>
      <c r="H281" s="50"/>
      <c r="I281" s="52"/>
      <c r="J281" s="64"/>
    </row>
    <row r="282" customFormat="false" ht="15" hidden="false" customHeight="true" outlineLevel="0" collapsed="false">
      <c r="A282" s="36"/>
      <c r="B282" s="42"/>
      <c r="C282" s="42"/>
      <c r="D282" s="42"/>
      <c r="E282" s="38"/>
      <c r="F282" s="38"/>
      <c r="G282" s="38"/>
      <c r="H282" s="40"/>
      <c r="I282" s="42"/>
      <c r="J282" s="63"/>
    </row>
    <row r="283" customFormat="false" ht="15" hidden="false" customHeight="true" outlineLevel="0" collapsed="false">
      <c r="A283" s="46"/>
      <c r="B283" s="52"/>
      <c r="C283" s="52"/>
      <c r="D283" s="52"/>
      <c r="E283" s="48"/>
      <c r="F283" s="48"/>
      <c r="G283" s="48"/>
      <c r="H283" s="50"/>
      <c r="I283" s="52"/>
      <c r="J283" s="64"/>
    </row>
    <row r="284" customFormat="false" ht="15" hidden="false" customHeight="true" outlineLevel="0" collapsed="false">
      <c r="A284" s="36"/>
      <c r="B284" s="42"/>
      <c r="C284" s="42"/>
      <c r="D284" s="42"/>
      <c r="E284" s="38"/>
      <c r="F284" s="38"/>
      <c r="G284" s="38"/>
      <c r="H284" s="40"/>
      <c r="I284" s="42"/>
      <c r="J284" s="63"/>
    </row>
    <row r="285" customFormat="false" ht="15" hidden="false" customHeight="true" outlineLevel="0" collapsed="false">
      <c r="A285" s="46"/>
      <c r="B285" s="52"/>
      <c r="C285" s="52"/>
      <c r="D285" s="52"/>
      <c r="E285" s="48"/>
      <c r="F285" s="48"/>
      <c r="G285" s="48"/>
      <c r="H285" s="50"/>
      <c r="I285" s="52"/>
      <c r="J285" s="64"/>
    </row>
    <row r="286" customFormat="false" ht="15" hidden="false" customHeight="true" outlineLevel="0" collapsed="false">
      <c r="A286" s="36"/>
      <c r="B286" s="42"/>
      <c r="C286" s="42"/>
      <c r="D286" s="42"/>
      <c r="E286" s="38"/>
      <c r="F286" s="38"/>
      <c r="G286" s="38"/>
      <c r="H286" s="40"/>
      <c r="I286" s="42"/>
      <c r="J286" s="63"/>
    </row>
    <row r="287" customFormat="false" ht="15" hidden="false" customHeight="true" outlineLevel="0" collapsed="false">
      <c r="A287" s="46"/>
      <c r="B287" s="52"/>
      <c r="C287" s="52"/>
      <c r="D287" s="52"/>
      <c r="E287" s="48"/>
      <c r="F287" s="48"/>
      <c r="G287" s="48"/>
      <c r="H287" s="50"/>
      <c r="I287" s="52"/>
      <c r="J287" s="64"/>
    </row>
    <row r="288" customFormat="false" ht="15" hidden="false" customHeight="true" outlineLevel="0" collapsed="false">
      <c r="A288" s="36"/>
      <c r="B288" s="42"/>
      <c r="C288" s="42"/>
      <c r="D288" s="42"/>
      <c r="E288" s="38"/>
      <c r="F288" s="38"/>
      <c r="G288" s="38"/>
      <c r="H288" s="40"/>
      <c r="I288" s="42"/>
      <c r="J288" s="63"/>
    </row>
    <row r="289" customFormat="false" ht="15" hidden="false" customHeight="true" outlineLevel="0" collapsed="false">
      <c r="A289" s="46"/>
      <c r="B289" s="52"/>
      <c r="C289" s="52"/>
      <c r="D289" s="52"/>
      <c r="E289" s="48"/>
      <c r="F289" s="48"/>
      <c r="G289" s="48"/>
      <c r="H289" s="50"/>
      <c r="I289" s="52"/>
      <c r="J289" s="64"/>
    </row>
    <row r="290" customFormat="false" ht="15" hidden="false" customHeight="true" outlineLevel="0" collapsed="false">
      <c r="A290" s="36"/>
      <c r="B290" s="42"/>
      <c r="C290" s="42"/>
      <c r="D290" s="42"/>
      <c r="E290" s="38"/>
      <c r="F290" s="38"/>
      <c r="G290" s="38"/>
      <c r="H290" s="40"/>
      <c r="I290" s="42"/>
      <c r="J290" s="63"/>
    </row>
    <row r="291" customFormat="false" ht="15" hidden="false" customHeight="true" outlineLevel="0" collapsed="false">
      <c r="A291" s="46"/>
      <c r="B291" s="52"/>
      <c r="C291" s="52"/>
      <c r="D291" s="52"/>
      <c r="E291" s="48"/>
      <c r="F291" s="48"/>
      <c r="G291" s="48"/>
      <c r="H291" s="50"/>
      <c r="I291" s="52"/>
      <c r="J291" s="64"/>
    </row>
    <row r="292" customFormat="false" ht="15" hidden="false" customHeight="true" outlineLevel="0" collapsed="false">
      <c r="A292" s="36"/>
      <c r="B292" s="42"/>
      <c r="C292" s="42"/>
      <c r="D292" s="42"/>
      <c r="E292" s="38"/>
      <c r="F292" s="38"/>
      <c r="G292" s="38"/>
      <c r="H292" s="40"/>
      <c r="I292" s="42"/>
      <c r="J292" s="63"/>
    </row>
    <row r="293" customFormat="false" ht="15" hidden="false" customHeight="true" outlineLevel="0" collapsed="false">
      <c r="A293" s="46"/>
      <c r="B293" s="52"/>
      <c r="C293" s="52"/>
      <c r="D293" s="52"/>
      <c r="E293" s="48"/>
      <c r="F293" s="48"/>
      <c r="G293" s="48"/>
      <c r="H293" s="50"/>
      <c r="I293" s="52"/>
      <c r="J293" s="64"/>
    </row>
    <row r="294" customFormat="false" ht="15" hidden="false" customHeight="true" outlineLevel="0" collapsed="false">
      <c r="A294" s="36"/>
      <c r="B294" s="42"/>
      <c r="C294" s="42"/>
      <c r="D294" s="42"/>
      <c r="E294" s="38"/>
      <c r="F294" s="38"/>
      <c r="G294" s="38"/>
      <c r="H294" s="40"/>
      <c r="I294" s="42"/>
      <c r="J294" s="63"/>
    </row>
    <row r="295" customFormat="false" ht="15" hidden="false" customHeight="true" outlineLevel="0" collapsed="false">
      <c r="A295" s="46"/>
      <c r="B295" s="52"/>
      <c r="C295" s="52"/>
      <c r="D295" s="52"/>
      <c r="E295" s="48"/>
      <c r="F295" s="48"/>
      <c r="G295" s="48"/>
      <c r="H295" s="50"/>
      <c r="I295" s="52"/>
      <c r="J295" s="64"/>
    </row>
    <row r="296" customFormat="false" ht="15" hidden="false" customHeight="true" outlineLevel="0" collapsed="false">
      <c r="A296" s="36"/>
      <c r="B296" s="42"/>
      <c r="C296" s="42"/>
      <c r="D296" s="42"/>
      <c r="E296" s="38"/>
      <c r="F296" s="38"/>
      <c r="G296" s="38"/>
      <c r="H296" s="40"/>
      <c r="I296" s="42"/>
      <c r="J296" s="63"/>
    </row>
    <row r="297" customFormat="false" ht="15" hidden="false" customHeight="true" outlineLevel="0" collapsed="false">
      <c r="A297" s="46"/>
      <c r="B297" s="52"/>
      <c r="C297" s="52"/>
      <c r="D297" s="52"/>
      <c r="E297" s="48"/>
      <c r="F297" s="48"/>
      <c r="G297" s="48"/>
      <c r="H297" s="50"/>
      <c r="I297" s="52"/>
      <c r="J297" s="64"/>
    </row>
    <row r="298" customFormat="false" ht="15" hidden="false" customHeight="true" outlineLevel="0" collapsed="false">
      <c r="A298" s="36"/>
      <c r="B298" s="42"/>
      <c r="C298" s="42"/>
      <c r="D298" s="42"/>
      <c r="E298" s="38"/>
      <c r="F298" s="38"/>
      <c r="G298" s="38"/>
      <c r="H298" s="40"/>
      <c r="I298" s="42"/>
      <c r="J298" s="63"/>
    </row>
    <row r="299" customFormat="false" ht="15" hidden="false" customHeight="true" outlineLevel="0" collapsed="false">
      <c r="A299" s="46"/>
      <c r="B299" s="52"/>
      <c r="C299" s="52"/>
      <c r="D299" s="52"/>
      <c r="E299" s="48"/>
      <c r="F299" s="48"/>
      <c r="G299" s="48"/>
      <c r="H299" s="50"/>
      <c r="I299" s="52"/>
      <c r="J299" s="64"/>
    </row>
    <row r="300" customFormat="false" ht="15" hidden="false" customHeight="true" outlineLevel="0" collapsed="false">
      <c r="A300" s="36"/>
      <c r="B300" s="42"/>
      <c r="C300" s="42"/>
      <c r="D300" s="42"/>
      <c r="E300" s="38"/>
      <c r="F300" s="38"/>
      <c r="G300" s="38"/>
      <c r="H300" s="40"/>
      <c r="I300" s="42"/>
      <c r="J300" s="63"/>
    </row>
    <row r="301" customFormat="false" ht="15" hidden="false" customHeight="true" outlineLevel="0" collapsed="false">
      <c r="A301" s="46"/>
      <c r="B301" s="52"/>
      <c r="C301" s="52"/>
      <c r="D301" s="52"/>
      <c r="E301" s="48"/>
      <c r="F301" s="48"/>
      <c r="G301" s="48"/>
      <c r="H301" s="50"/>
      <c r="I301" s="52"/>
      <c r="J301" s="64"/>
    </row>
    <row r="302" customFormat="false" ht="15" hidden="false" customHeight="true" outlineLevel="0" collapsed="false">
      <c r="A302" s="36"/>
      <c r="B302" s="42"/>
      <c r="C302" s="42"/>
      <c r="D302" s="42"/>
      <c r="E302" s="38"/>
      <c r="F302" s="38"/>
      <c r="G302" s="38"/>
      <c r="H302" s="40"/>
      <c r="I302" s="42"/>
      <c r="J302" s="63"/>
    </row>
    <row r="303" customFormat="false" ht="15" hidden="false" customHeight="true" outlineLevel="0" collapsed="false">
      <c r="A303" s="46"/>
      <c r="B303" s="52"/>
      <c r="C303" s="52"/>
      <c r="D303" s="52"/>
      <c r="E303" s="48"/>
      <c r="F303" s="48"/>
      <c r="G303" s="48"/>
      <c r="H303" s="50"/>
      <c r="I303" s="52"/>
      <c r="J303" s="64"/>
    </row>
    <row r="304" customFormat="false" ht="15" hidden="false" customHeight="true" outlineLevel="0" collapsed="false">
      <c r="A304" s="36"/>
      <c r="B304" s="42"/>
      <c r="C304" s="42"/>
      <c r="D304" s="42"/>
      <c r="E304" s="38"/>
      <c r="F304" s="38"/>
      <c r="G304" s="38"/>
      <c r="H304" s="40"/>
      <c r="I304" s="42"/>
      <c r="J304" s="63"/>
    </row>
    <row r="305" customFormat="false" ht="15" hidden="false" customHeight="true" outlineLevel="0" collapsed="false">
      <c r="A305" s="46"/>
      <c r="B305" s="52"/>
      <c r="C305" s="52"/>
      <c r="D305" s="52"/>
      <c r="E305" s="48"/>
      <c r="F305" s="48"/>
      <c r="G305" s="48"/>
      <c r="H305" s="50"/>
      <c r="I305" s="52"/>
      <c r="J305" s="64"/>
    </row>
    <row r="306" customFormat="false" ht="15" hidden="false" customHeight="true" outlineLevel="0" collapsed="false">
      <c r="A306" s="36"/>
      <c r="B306" s="42"/>
      <c r="C306" s="42"/>
      <c r="D306" s="42"/>
      <c r="E306" s="38"/>
      <c r="F306" s="38"/>
      <c r="G306" s="38"/>
      <c r="H306" s="40"/>
      <c r="I306" s="42"/>
      <c r="J306" s="63"/>
    </row>
    <row r="307" customFormat="false" ht="15" hidden="false" customHeight="true" outlineLevel="0" collapsed="false">
      <c r="A307" s="46"/>
      <c r="B307" s="52"/>
      <c r="C307" s="52"/>
      <c r="D307" s="52"/>
      <c r="E307" s="48"/>
      <c r="F307" s="48"/>
      <c r="G307" s="48"/>
      <c r="H307" s="50"/>
      <c r="I307" s="52"/>
      <c r="J307" s="64"/>
    </row>
    <row r="308" customFormat="false" ht="15" hidden="false" customHeight="true" outlineLevel="0" collapsed="false">
      <c r="A308" s="36"/>
      <c r="B308" s="42"/>
      <c r="C308" s="42"/>
      <c r="D308" s="42"/>
      <c r="E308" s="38"/>
      <c r="F308" s="38"/>
      <c r="G308" s="38"/>
      <c r="H308" s="40"/>
      <c r="I308" s="42"/>
      <c r="J308" s="63"/>
    </row>
    <row r="309" customFormat="false" ht="15" hidden="false" customHeight="true" outlineLevel="0" collapsed="false">
      <c r="A309" s="46"/>
      <c r="B309" s="52"/>
      <c r="C309" s="52"/>
      <c r="D309" s="52"/>
      <c r="E309" s="48"/>
      <c r="F309" s="48"/>
      <c r="G309" s="48"/>
      <c r="H309" s="50"/>
      <c r="I309" s="52"/>
      <c r="J309" s="64"/>
    </row>
    <row r="310" customFormat="false" ht="15" hidden="false" customHeight="true" outlineLevel="0" collapsed="false">
      <c r="A310" s="36"/>
      <c r="B310" s="42"/>
      <c r="C310" s="42"/>
      <c r="D310" s="42"/>
      <c r="E310" s="38"/>
      <c r="F310" s="38"/>
      <c r="G310" s="38"/>
      <c r="H310" s="40"/>
      <c r="I310" s="42"/>
      <c r="J310" s="63"/>
    </row>
    <row r="311" customFormat="false" ht="15" hidden="false" customHeight="true" outlineLevel="0" collapsed="false">
      <c r="A311" s="46"/>
      <c r="B311" s="52"/>
      <c r="C311" s="52"/>
      <c r="D311" s="52"/>
      <c r="E311" s="48"/>
      <c r="F311" s="48"/>
      <c r="G311" s="48"/>
      <c r="H311" s="50"/>
      <c r="I311" s="52"/>
      <c r="J311" s="64"/>
    </row>
    <row r="312" customFormat="false" ht="15" hidden="false" customHeight="true" outlineLevel="0" collapsed="false">
      <c r="A312" s="36"/>
      <c r="B312" s="42"/>
      <c r="C312" s="42"/>
      <c r="D312" s="42"/>
      <c r="E312" s="38"/>
      <c r="F312" s="38"/>
      <c r="G312" s="38"/>
      <c r="H312" s="40"/>
      <c r="I312" s="42"/>
      <c r="J312" s="63"/>
    </row>
    <row r="313" customFormat="false" ht="15" hidden="false" customHeight="true" outlineLevel="0" collapsed="false">
      <c r="A313" s="46"/>
      <c r="B313" s="52"/>
      <c r="C313" s="52"/>
      <c r="D313" s="52"/>
      <c r="E313" s="48"/>
      <c r="F313" s="48"/>
      <c r="G313" s="48"/>
      <c r="H313" s="50"/>
      <c r="I313" s="52"/>
      <c r="J313" s="64"/>
    </row>
    <row r="314" customFormat="false" ht="15" hidden="false" customHeight="true" outlineLevel="0" collapsed="false">
      <c r="A314" s="36"/>
      <c r="B314" s="42"/>
      <c r="C314" s="42"/>
      <c r="D314" s="42"/>
      <c r="E314" s="38"/>
      <c r="F314" s="38"/>
      <c r="G314" s="38"/>
      <c r="H314" s="40"/>
      <c r="I314" s="42"/>
      <c r="J314" s="63"/>
    </row>
    <row r="315" customFormat="false" ht="15" hidden="false" customHeight="true" outlineLevel="0" collapsed="false">
      <c r="A315" s="46"/>
      <c r="B315" s="52"/>
      <c r="C315" s="52"/>
      <c r="D315" s="52"/>
      <c r="E315" s="48"/>
      <c r="F315" s="48"/>
      <c r="G315" s="48"/>
      <c r="H315" s="50"/>
      <c r="I315" s="52"/>
      <c r="J315" s="64"/>
    </row>
    <row r="316" customFormat="false" ht="15" hidden="false" customHeight="true" outlineLevel="0" collapsed="false">
      <c r="A316" s="36"/>
      <c r="B316" s="42"/>
      <c r="C316" s="42"/>
      <c r="D316" s="42"/>
      <c r="E316" s="38"/>
      <c r="F316" s="38"/>
      <c r="G316" s="38"/>
      <c r="H316" s="40"/>
      <c r="I316" s="42"/>
      <c r="J316" s="63"/>
    </row>
    <row r="317" customFormat="false" ht="15" hidden="false" customHeight="true" outlineLevel="0" collapsed="false">
      <c r="A317" s="46"/>
      <c r="B317" s="52"/>
      <c r="C317" s="52"/>
      <c r="D317" s="52"/>
      <c r="E317" s="48"/>
      <c r="F317" s="48"/>
      <c r="G317" s="48"/>
      <c r="H317" s="50"/>
      <c r="I317" s="52"/>
      <c r="J317" s="64"/>
    </row>
    <row r="318" customFormat="false" ht="15" hidden="false" customHeight="true" outlineLevel="0" collapsed="false">
      <c r="A318" s="36"/>
      <c r="B318" s="42"/>
      <c r="C318" s="42"/>
      <c r="D318" s="42"/>
      <c r="E318" s="38"/>
      <c r="F318" s="38"/>
      <c r="G318" s="38"/>
      <c r="H318" s="40"/>
      <c r="I318" s="42"/>
      <c r="J318" s="63"/>
    </row>
    <row r="319" customFormat="false" ht="15" hidden="false" customHeight="true" outlineLevel="0" collapsed="false">
      <c r="A319" s="46"/>
      <c r="B319" s="52"/>
      <c r="C319" s="52"/>
      <c r="D319" s="52"/>
      <c r="E319" s="48"/>
      <c r="F319" s="48"/>
      <c r="G319" s="48"/>
      <c r="H319" s="50"/>
      <c r="I319" s="52"/>
      <c r="J319" s="64"/>
    </row>
    <row r="320" customFormat="false" ht="15" hidden="false" customHeight="true" outlineLevel="0" collapsed="false">
      <c r="A320" s="36"/>
      <c r="B320" s="42"/>
      <c r="C320" s="42"/>
      <c r="D320" s="42"/>
      <c r="E320" s="38"/>
      <c r="F320" s="38"/>
      <c r="G320" s="38"/>
      <c r="H320" s="40"/>
      <c r="I320" s="42"/>
      <c r="J320" s="63"/>
    </row>
    <row r="321" customFormat="false" ht="15" hidden="false" customHeight="true" outlineLevel="0" collapsed="false">
      <c r="A321" s="46"/>
      <c r="B321" s="52"/>
      <c r="C321" s="52"/>
      <c r="D321" s="52"/>
      <c r="E321" s="48"/>
      <c r="F321" s="48"/>
      <c r="G321" s="48"/>
      <c r="H321" s="50"/>
      <c r="I321" s="52"/>
      <c r="J321" s="64"/>
    </row>
    <row r="322" customFormat="false" ht="15" hidden="false" customHeight="true" outlineLevel="0" collapsed="false">
      <c r="A322" s="36"/>
      <c r="B322" s="42"/>
      <c r="C322" s="42"/>
      <c r="D322" s="42"/>
      <c r="E322" s="38"/>
      <c r="F322" s="38"/>
      <c r="G322" s="38"/>
      <c r="H322" s="40"/>
      <c r="I322" s="42"/>
      <c r="J322" s="63"/>
    </row>
    <row r="323" customFormat="false" ht="15" hidden="false" customHeight="true" outlineLevel="0" collapsed="false">
      <c r="A323" s="46"/>
      <c r="B323" s="52"/>
      <c r="C323" s="52"/>
      <c r="D323" s="52"/>
      <c r="E323" s="48"/>
      <c r="F323" s="48"/>
      <c r="G323" s="48"/>
      <c r="H323" s="50"/>
      <c r="I323" s="52"/>
      <c r="J323" s="64"/>
    </row>
    <row r="324" customFormat="false" ht="15" hidden="false" customHeight="true" outlineLevel="0" collapsed="false">
      <c r="A324" s="36"/>
      <c r="B324" s="42"/>
      <c r="C324" s="42"/>
      <c r="D324" s="42"/>
      <c r="E324" s="38"/>
      <c r="F324" s="38"/>
      <c r="G324" s="38"/>
      <c r="H324" s="40"/>
      <c r="I324" s="42"/>
      <c r="J324" s="63"/>
    </row>
    <row r="325" customFormat="false" ht="15" hidden="false" customHeight="true" outlineLevel="0" collapsed="false">
      <c r="A325" s="46"/>
      <c r="B325" s="52"/>
      <c r="C325" s="52"/>
      <c r="D325" s="52"/>
      <c r="E325" s="48"/>
      <c r="F325" s="48"/>
      <c r="G325" s="48"/>
      <c r="H325" s="50"/>
      <c r="I325" s="52"/>
      <c r="J325" s="64"/>
    </row>
    <row r="326" customFormat="false" ht="15" hidden="false" customHeight="true" outlineLevel="0" collapsed="false">
      <c r="A326" s="36"/>
      <c r="B326" s="42"/>
      <c r="C326" s="42"/>
      <c r="D326" s="42"/>
      <c r="E326" s="38"/>
      <c r="F326" s="38"/>
      <c r="G326" s="38"/>
      <c r="H326" s="40"/>
      <c r="I326" s="42"/>
      <c r="J326" s="63"/>
    </row>
    <row r="327" customFormat="false" ht="15" hidden="false" customHeight="true" outlineLevel="0" collapsed="false">
      <c r="A327" s="46"/>
      <c r="B327" s="52"/>
      <c r="C327" s="52"/>
      <c r="D327" s="52"/>
      <c r="E327" s="48"/>
      <c r="F327" s="48"/>
      <c r="G327" s="48"/>
      <c r="H327" s="50"/>
      <c r="I327" s="52"/>
      <c r="J327" s="64"/>
    </row>
    <row r="328" customFormat="false" ht="15" hidden="false" customHeight="true" outlineLevel="0" collapsed="false">
      <c r="A328" s="36"/>
      <c r="B328" s="42"/>
      <c r="C328" s="42"/>
      <c r="D328" s="42"/>
      <c r="E328" s="38"/>
      <c r="F328" s="38"/>
      <c r="G328" s="38"/>
      <c r="H328" s="40"/>
      <c r="I328" s="42"/>
      <c r="J328" s="63"/>
    </row>
    <row r="329" customFormat="false" ht="15" hidden="false" customHeight="true" outlineLevel="0" collapsed="false">
      <c r="A329" s="46"/>
      <c r="B329" s="52"/>
      <c r="C329" s="52"/>
      <c r="D329" s="52"/>
      <c r="E329" s="48"/>
      <c r="F329" s="48"/>
      <c r="G329" s="48"/>
      <c r="H329" s="50"/>
      <c r="I329" s="52"/>
      <c r="J329" s="64"/>
    </row>
    <row r="330" customFormat="false" ht="15" hidden="false" customHeight="true" outlineLevel="0" collapsed="false">
      <c r="A330" s="36"/>
      <c r="B330" s="42"/>
      <c r="C330" s="42"/>
      <c r="D330" s="42"/>
      <c r="E330" s="38"/>
      <c r="F330" s="38"/>
      <c r="G330" s="38"/>
      <c r="H330" s="40"/>
      <c r="I330" s="42"/>
      <c r="J330" s="63"/>
    </row>
    <row r="331" customFormat="false" ht="15" hidden="false" customHeight="true" outlineLevel="0" collapsed="false">
      <c r="A331" s="46"/>
      <c r="B331" s="52"/>
      <c r="C331" s="52"/>
      <c r="D331" s="52"/>
      <c r="E331" s="48"/>
      <c r="F331" s="48"/>
      <c r="G331" s="48"/>
      <c r="H331" s="50"/>
      <c r="I331" s="52"/>
      <c r="J331" s="64"/>
    </row>
    <row r="332" customFormat="false" ht="15" hidden="false" customHeight="true" outlineLevel="0" collapsed="false">
      <c r="A332" s="36"/>
      <c r="B332" s="42"/>
      <c r="C332" s="42"/>
      <c r="D332" s="42"/>
      <c r="E332" s="38"/>
      <c r="F332" s="38"/>
      <c r="G332" s="38"/>
      <c r="H332" s="40"/>
      <c r="I332" s="42"/>
      <c r="J332" s="63"/>
    </row>
    <row r="333" customFormat="false" ht="15" hidden="false" customHeight="true" outlineLevel="0" collapsed="false">
      <c r="A333" s="46"/>
      <c r="B333" s="52"/>
      <c r="C333" s="52"/>
      <c r="D333" s="52"/>
      <c r="E333" s="48"/>
      <c r="F333" s="48"/>
      <c r="G333" s="48"/>
      <c r="H333" s="50"/>
      <c r="I333" s="52"/>
      <c r="J333" s="64"/>
    </row>
    <row r="334" customFormat="false" ht="15" hidden="false" customHeight="true" outlineLevel="0" collapsed="false">
      <c r="A334" s="36"/>
      <c r="B334" s="42"/>
      <c r="C334" s="42"/>
      <c r="D334" s="42"/>
      <c r="E334" s="38"/>
      <c r="F334" s="38"/>
      <c r="G334" s="38"/>
      <c r="H334" s="40"/>
      <c r="I334" s="42"/>
      <c r="J334" s="63"/>
    </row>
    <row r="335" customFormat="false" ht="15" hidden="false" customHeight="true" outlineLevel="0" collapsed="false">
      <c r="A335" s="46"/>
      <c r="B335" s="52"/>
      <c r="C335" s="52"/>
      <c r="D335" s="52"/>
      <c r="E335" s="48"/>
      <c r="F335" s="48"/>
      <c r="G335" s="48"/>
      <c r="H335" s="50"/>
      <c r="I335" s="52"/>
      <c r="J335" s="64"/>
    </row>
    <row r="336" customFormat="false" ht="15" hidden="false" customHeight="true" outlineLevel="0" collapsed="false">
      <c r="A336" s="36"/>
      <c r="B336" s="42"/>
      <c r="C336" s="42"/>
      <c r="D336" s="42"/>
      <c r="E336" s="38"/>
      <c r="F336" s="38"/>
      <c r="G336" s="38"/>
      <c r="H336" s="40"/>
      <c r="I336" s="42"/>
      <c r="J336" s="63"/>
    </row>
    <row r="337" customFormat="false" ht="15" hidden="false" customHeight="true" outlineLevel="0" collapsed="false">
      <c r="A337" s="46"/>
      <c r="B337" s="52"/>
      <c r="C337" s="52"/>
      <c r="D337" s="52"/>
      <c r="E337" s="48"/>
      <c r="F337" s="48"/>
      <c r="G337" s="48"/>
      <c r="H337" s="50"/>
      <c r="I337" s="52"/>
      <c r="J337" s="64"/>
    </row>
    <row r="338" customFormat="false" ht="15" hidden="false" customHeight="true" outlineLevel="0" collapsed="false">
      <c r="A338" s="36"/>
      <c r="B338" s="42"/>
      <c r="C338" s="42"/>
      <c r="D338" s="42"/>
      <c r="E338" s="38"/>
      <c r="F338" s="38"/>
      <c r="G338" s="38"/>
      <c r="H338" s="40"/>
      <c r="I338" s="42"/>
      <c r="J338" s="63"/>
    </row>
    <row r="339" customFormat="false" ht="15" hidden="false" customHeight="true" outlineLevel="0" collapsed="false">
      <c r="A339" s="46"/>
      <c r="B339" s="52"/>
      <c r="C339" s="52"/>
      <c r="D339" s="52"/>
      <c r="E339" s="48"/>
      <c r="F339" s="48"/>
      <c r="G339" s="48"/>
      <c r="H339" s="50"/>
      <c r="I339" s="52"/>
      <c r="J339" s="64"/>
    </row>
    <row r="340" customFormat="false" ht="15" hidden="false" customHeight="true" outlineLevel="0" collapsed="false">
      <c r="A340" s="36"/>
      <c r="B340" s="42"/>
      <c r="C340" s="42"/>
      <c r="D340" s="42"/>
      <c r="E340" s="38"/>
      <c r="F340" s="38"/>
      <c r="G340" s="38"/>
      <c r="H340" s="40"/>
      <c r="I340" s="42"/>
      <c r="J340" s="63"/>
    </row>
    <row r="341" customFormat="false" ht="15" hidden="false" customHeight="true" outlineLevel="0" collapsed="false">
      <c r="A341" s="46"/>
      <c r="B341" s="52"/>
      <c r="C341" s="52"/>
      <c r="D341" s="52"/>
      <c r="E341" s="48"/>
      <c r="F341" s="48"/>
      <c r="G341" s="48"/>
      <c r="H341" s="50"/>
      <c r="I341" s="52"/>
      <c r="J341" s="64"/>
    </row>
    <row r="342" customFormat="false" ht="15" hidden="false" customHeight="true" outlineLevel="0" collapsed="false">
      <c r="A342" s="36"/>
      <c r="B342" s="42"/>
      <c r="C342" s="42"/>
      <c r="D342" s="42"/>
      <c r="E342" s="38"/>
      <c r="F342" s="38"/>
      <c r="G342" s="38"/>
      <c r="H342" s="40"/>
      <c r="I342" s="42"/>
      <c r="J342" s="63"/>
    </row>
    <row r="343" customFormat="false" ht="15" hidden="false" customHeight="true" outlineLevel="0" collapsed="false">
      <c r="A343" s="46"/>
      <c r="B343" s="52"/>
      <c r="C343" s="52"/>
      <c r="D343" s="52"/>
      <c r="E343" s="48"/>
      <c r="F343" s="48"/>
      <c r="G343" s="48"/>
      <c r="H343" s="50"/>
      <c r="I343" s="52"/>
      <c r="J343" s="64"/>
    </row>
    <row r="344" customFormat="false" ht="15" hidden="false" customHeight="true" outlineLevel="0" collapsed="false">
      <c r="A344" s="36"/>
      <c r="B344" s="42"/>
      <c r="C344" s="42"/>
      <c r="D344" s="42"/>
      <c r="E344" s="38"/>
      <c r="F344" s="38"/>
      <c r="G344" s="38"/>
      <c r="H344" s="40"/>
      <c r="I344" s="42"/>
      <c r="J344" s="63"/>
    </row>
    <row r="345" customFormat="false" ht="15" hidden="false" customHeight="true" outlineLevel="0" collapsed="false">
      <c r="A345" s="46"/>
      <c r="B345" s="52"/>
      <c r="C345" s="52"/>
      <c r="D345" s="52"/>
      <c r="E345" s="48"/>
      <c r="F345" s="48"/>
      <c r="G345" s="48"/>
      <c r="H345" s="50"/>
      <c r="I345" s="52"/>
      <c r="J345" s="64"/>
    </row>
    <row r="346" customFormat="false" ht="15" hidden="false" customHeight="true" outlineLevel="0" collapsed="false">
      <c r="A346" s="36"/>
      <c r="B346" s="42"/>
      <c r="C346" s="42"/>
      <c r="D346" s="42"/>
      <c r="E346" s="38"/>
      <c r="F346" s="38"/>
      <c r="G346" s="38"/>
      <c r="H346" s="40"/>
      <c r="I346" s="42"/>
      <c r="J346" s="63"/>
    </row>
    <row r="347" customFormat="false" ht="15" hidden="false" customHeight="true" outlineLevel="0" collapsed="false">
      <c r="A347" s="46"/>
      <c r="B347" s="52"/>
      <c r="C347" s="52"/>
      <c r="D347" s="52"/>
      <c r="E347" s="48"/>
      <c r="F347" s="48"/>
      <c r="G347" s="48"/>
      <c r="H347" s="50"/>
      <c r="I347" s="52"/>
      <c r="J347" s="64"/>
    </row>
    <row r="348" customFormat="false" ht="15" hidden="false" customHeight="true" outlineLevel="0" collapsed="false">
      <c r="A348" s="36"/>
      <c r="B348" s="42"/>
      <c r="C348" s="42"/>
      <c r="D348" s="42"/>
      <c r="E348" s="38"/>
      <c r="F348" s="38"/>
      <c r="G348" s="38"/>
      <c r="H348" s="40"/>
      <c r="I348" s="42"/>
      <c r="J348" s="63"/>
    </row>
    <row r="349" customFormat="false" ht="15" hidden="false" customHeight="true" outlineLevel="0" collapsed="false">
      <c r="A349" s="46"/>
      <c r="B349" s="52"/>
      <c r="C349" s="52"/>
      <c r="D349" s="52"/>
      <c r="E349" s="48"/>
      <c r="F349" s="48"/>
      <c r="G349" s="48"/>
      <c r="H349" s="50"/>
      <c r="I349" s="52"/>
      <c r="J349" s="64"/>
    </row>
    <row r="350" customFormat="false" ht="15" hidden="false" customHeight="true" outlineLevel="0" collapsed="false">
      <c r="A350" s="36"/>
      <c r="B350" s="42"/>
      <c r="C350" s="42"/>
      <c r="D350" s="42"/>
      <c r="E350" s="38"/>
      <c r="F350" s="38"/>
      <c r="G350" s="38"/>
      <c r="H350" s="40"/>
      <c r="I350" s="42"/>
      <c r="J350" s="63"/>
    </row>
    <row r="351" customFormat="false" ht="15" hidden="false" customHeight="true" outlineLevel="0" collapsed="false">
      <c r="A351" s="46"/>
      <c r="B351" s="52"/>
      <c r="C351" s="52"/>
      <c r="D351" s="52"/>
      <c r="E351" s="48"/>
      <c r="F351" s="48"/>
      <c r="G351" s="48"/>
      <c r="H351" s="50"/>
      <c r="I351" s="52"/>
      <c r="J351" s="64"/>
    </row>
    <row r="352" customFormat="false" ht="15" hidden="false" customHeight="true" outlineLevel="0" collapsed="false">
      <c r="A352" s="36"/>
      <c r="B352" s="42"/>
      <c r="C352" s="42"/>
      <c r="D352" s="42"/>
      <c r="E352" s="38"/>
      <c r="F352" s="38"/>
      <c r="G352" s="38"/>
      <c r="H352" s="40"/>
      <c r="I352" s="42"/>
      <c r="J352" s="63"/>
    </row>
    <row r="353" customFormat="false" ht="15" hidden="false" customHeight="true" outlineLevel="0" collapsed="false">
      <c r="A353" s="46"/>
      <c r="B353" s="52"/>
      <c r="C353" s="52"/>
      <c r="D353" s="52"/>
      <c r="E353" s="48"/>
      <c r="F353" s="48"/>
      <c r="G353" s="48"/>
      <c r="H353" s="50"/>
      <c r="I353" s="52"/>
      <c r="J353" s="64"/>
    </row>
    <row r="354" customFormat="false" ht="15" hidden="false" customHeight="true" outlineLevel="0" collapsed="false">
      <c r="A354" s="36"/>
      <c r="B354" s="42"/>
      <c r="C354" s="42"/>
      <c r="D354" s="42"/>
      <c r="E354" s="38"/>
      <c r="F354" s="38"/>
      <c r="G354" s="38"/>
      <c r="H354" s="40"/>
      <c r="I354" s="42"/>
      <c r="J354" s="63"/>
    </row>
    <row r="355" customFormat="false" ht="15" hidden="false" customHeight="true" outlineLevel="0" collapsed="false">
      <c r="A355" s="46"/>
      <c r="B355" s="52"/>
      <c r="C355" s="52"/>
      <c r="D355" s="52"/>
      <c r="E355" s="48"/>
      <c r="F355" s="48"/>
      <c r="G355" s="48"/>
      <c r="H355" s="50"/>
      <c r="I355" s="52"/>
      <c r="J355" s="64"/>
    </row>
    <row r="356" customFormat="false" ht="15" hidden="false" customHeight="true" outlineLevel="0" collapsed="false">
      <c r="A356" s="36"/>
      <c r="B356" s="42"/>
      <c r="C356" s="42"/>
      <c r="D356" s="42"/>
      <c r="E356" s="38"/>
      <c r="F356" s="38"/>
      <c r="G356" s="38"/>
      <c r="H356" s="40"/>
      <c r="I356" s="42"/>
      <c r="J356" s="63"/>
    </row>
    <row r="357" customFormat="false" ht="15" hidden="false" customHeight="true" outlineLevel="0" collapsed="false">
      <c r="A357" s="46"/>
      <c r="B357" s="52"/>
      <c r="C357" s="52"/>
      <c r="D357" s="52"/>
      <c r="E357" s="48"/>
      <c r="F357" s="48"/>
      <c r="G357" s="48"/>
      <c r="H357" s="50"/>
      <c r="I357" s="52"/>
      <c r="J357" s="64"/>
    </row>
    <row r="358" customFormat="false" ht="15" hidden="false" customHeight="true" outlineLevel="0" collapsed="false">
      <c r="A358" s="36"/>
      <c r="B358" s="42"/>
      <c r="C358" s="42"/>
      <c r="D358" s="42"/>
      <c r="E358" s="38"/>
      <c r="F358" s="38"/>
      <c r="G358" s="38"/>
      <c r="H358" s="40"/>
      <c r="I358" s="42"/>
      <c r="J358" s="63"/>
    </row>
    <row r="359" customFormat="false" ht="15" hidden="false" customHeight="true" outlineLevel="0" collapsed="false">
      <c r="A359" s="46"/>
      <c r="B359" s="52"/>
      <c r="C359" s="52"/>
      <c r="D359" s="52"/>
      <c r="E359" s="48"/>
      <c r="F359" s="48"/>
      <c r="G359" s="48"/>
      <c r="H359" s="50"/>
      <c r="I359" s="52"/>
      <c r="J359" s="64"/>
    </row>
    <row r="360" customFormat="false" ht="15" hidden="false" customHeight="true" outlineLevel="0" collapsed="false">
      <c r="A360" s="36"/>
      <c r="B360" s="42"/>
      <c r="C360" s="42"/>
      <c r="D360" s="42"/>
      <c r="E360" s="38"/>
      <c r="F360" s="38"/>
      <c r="G360" s="38"/>
      <c r="H360" s="40"/>
      <c r="I360" s="42"/>
      <c r="J360" s="63"/>
    </row>
    <row r="361" customFormat="false" ht="15" hidden="false" customHeight="true" outlineLevel="0" collapsed="false">
      <c r="A361" s="46"/>
      <c r="B361" s="52"/>
      <c r="C361" s="52"/>
      <c r="D361" s="52"/>
      <c r="E361" s="48"/>
      <c r="F361" s="48"/>
      <c r="G361" s="48"/>
      <c r="H361" s="50"/>
      <c r="I361" s="52"/>
      <c r="J361" s="64"/>
    </row>
    <row r="362" customFormat="false" ht="15" hidden="false" customHeight="true" outlineLevel="0" collapsed="false">
      <c r="A362" s="36"/>
      <c r="B362" s="42"/>
      <c r="C362" s="42"/>
      <c r="D362" s="42"/>
      <c r="E362" s="38"/>
      <c r="F362" s="38"/>
      <c r="G362" s="38"/>
      <c r="H362" s="40"/>
      <c r="I362" s="42"/>
      <c r="J362" s="63"/>
    </row>
    <row r="363" customFormat="false" ht="15" hidden="false" customHeight="true" outlineLevel="0" collapsed="false">
      <c r="A363" s="46"/>
      <c r="B363" s="52"/>
      <c r="C363" s="52"/>
      <c r="D363" s="52"/>
      <c r="E363" s="48"/>
      <c r="F363" s="48"/>
      <c r="G363" s="48"/>
      <c r="H363" s="50"/>
      <c r="I363" s="52"/>
      <c r="J363" s="64"/>
    </row>
    <row r="364" customFormat="false" ht="15" hidden="false" customHeight="true" outlineLevel="0" collapsed="false">
      <c r="A364" s="36"/>
      <c r="B364" s="42"/>
      <c r="C364" s="42"/>
      <c r="D364" s="42"/>
      <c r="E364" s="38"/>
      <c r="F364" s="38"/>
      <c r="G364" s="38"/>
      <c r="H364" s="40"/>
      <c r="I364" s="42"/>
      <c r="J364" s="63"/>
    </row>
    <row r="365" customFormat="false" ht="15" hidden="false" customHeight="true" outlineLevel="0" collapsed="false">
      <c r="A365" s="46"/>
      <c r="B365" s="52"/>
      <c r="C365" s="52"/>
      <c r="D365" s="52"/>
      <c r="E365" s="48"/>
      <c r="F365" s="48"/>
      <c r="G365" s="48"/>
      <c r="H365" s="50"/>
      <c r="I365" s="52"/>
      <c r="J365" s="64"/>
    </row>
    <row r="366" customFormat="false" ht="15" hidden="false" customHeight="true" outlineLevel="0" collapsed="false">
      <c r="A366" s="36"/>
      <c r="B366" s="42"/>
      <c r="C366" s="42"/>
      <c r="D366" s="42"/>
      <c r="E366" s="38"/>
      <c r="F366" s="38"/>
      <c r="G366" s="38"/>
      <c r="H366" s="40"/>
      <c r="I366" s="42"/>
      <c r="J366" s="63"/>
    </row>
    <row r="367" customFormat="false" ht="15" hidden="false" customHeight="true" outlineLevel="0" collapsed="false">
      <c r="A367" s="46"/>
      <c r="B367" s="52"/>
      <c r="C367" s="52"/>
      <c r="D367" s="52"/>
      <c r="E367" s="48"/>
      <c r="F367" s="48"/>
      <c r="G367" s="48"/>
      <c r="H367" s="50"/>
      <c r="I367" s="52"/>
      <c r="J367" s="64"/>
    </row>
    <row r="368" customFormat="false" ht="15" hidden="false" customHeight="true" outlineLevel="0" collapsed="false">
      <c r="A368" s="36"/>
      <c r="B368" s="42"/>
      <c r="C368" s="42"/>
      <c r="D368" s="42"/>
      <c r="E368" s="38"/>
      <c r="F368" s="38"/>
      <c r="G368" s="38"/>
      <c r="H368" s="40"/>
      <c r="I368" s="42"/>
      <c r="J368" s="63"/>
    </row>
    <row r="369" customFormat="false" ht="15" hidden="false" customHeight="true" outlineLevel="0" collapsed="false">
      <c r="A369" s="46"/>
      <c r="B369" s="52"/>
      <c r="C369" s="52"/>
      <c r="D369" s="52"/>
      <c r="E369" s="48"/>
      <c r="F369" s="48"/>
      <c r="G369" s="48"/>
      <c r="H369" s="50"/>
      <c r="I369" s="52"/>
      <c r="J369" s="64"/>
    </row>
    <row r="370" customFormat="false" ht="15" hidden="false" customHeight="true" outlineLevel="0" collapsed="false">
      <c r="A370" s="36"/>
      <c r="B370" s="42"/>
      <c r="C370" s="42"/>
      <c r="D370" s="42"/>
      <c r="E370" s="38"/>
      <c r="F370" s="38"/>
      <c r="G370" s="38"/>
      <c r="H370" s="40"/>
      <c r="I370" s="42"/>
      <c r="J370" s="63"/>
    </row>
    <row r="371" customFormat="false" ht="15" hidden="false" customHeight="true" outlineLevel="0" collapsed="false">
      <c r="A371" s="46"/>
      <c r="B371" s="52"/>
      <c r="C371" s="52"/>
      <c r="D371" s="52"/>
      <c r="E371" s="48"/>
      <c r="F371" s="48"/>
      <c r="G371" s="48"/>
      <c r="H371" s="50"/>
      <c r="I371" s="52"/>
      <c r="J371" s="64"/>
    </row>
    <row r="372" customFormat="false" ht="15" hidden="false" customHeight="true" outlineLevel="0" collapsed="false">
      <c r="A372" s="36"/>
      <c r="B372" s="42"/>
      <c r="C372" s="42"/>
      <c r="D372" s="42"/>
      <c r="E372" s="38"/>
      <c r="F372" s="38"/>
      <c r="G372" s="38"/>
      <c r="H372" s="40"/>
      <c r="I372" s="42"/>
      <c r="J372" s="63"/>
    </row>
    <row r="373" customFormat="false" ht="15" hidden="false" customHeight="true" outlineLevel="0" collapsed="false">
      <c r="A373" s="46"/>
      <c r="B373" s="52"/>
      <c r="C373" s="52"/>
      <c r="D373" s="52"/>
      <c r="E373" s="48"/>
      <c r="F373" s="48"/>
      <c r="G373" s="48"/>
      <c r="H373" s="50"/>
      <c r="I373" s="52"/>
      <c r="J373" s="64"/>
    </row>
    <row r="374" customFormat="false" ht="15" hidden="false" customHeight="true" outlineLevel="0" collapsed="false">
      <c r="A374" s="36"/>
      <c r="B374" s="42"/>
      <c r="C374" s="42"/>
      <c r="D374" s="42"/>
      <c r="E374" s="38"/>
      <c r="F374" s="38"/>
      <c r="G374" s="38"/>
      <c r="H374" s="40"/>
      <c r="I374" s="42"/>
      <c r="J374" s="63"/>
    </row>
    <row r="375" customFormat="false" ht="15" hidden="false" customHeight="true" outlineLevel="0" collapsed="false">
      <c r="A375" s="46"/>
      <c r="B375" s="52"/>
      <c r="C375" s="52"/>
      <c r="D375" s="52"/>
      <c r="E375" s="48"/>
      <c r="F375" s="48"/>
      <c r="G375" s="48"/>
      <c r="H375" s="50"/>
      <c r="I375" s="52"/>
      <c r="J375" s="64"/>
    </row>
    <row r="376" customFormat="false" ht="15" hidden="false" customHeight="true" outlineLevel="0" collapsed="false">
      <c r="A376" s="36"/>
      <c r="B376" s="42"/>
      <c r="C376" s="42"/>
      <c r="D376" s="42"/>
      <c r="E376" s="38"/>
      <c r="F376" s="38"/>
      <c r="G376" s="38"/>
      <c r="H376" s="40"/>
      <c r="I376" s="42"/>
      <c r="J376" s="63"/>
    </row>
    <row r="377" customFormat="false" ht="15" hidden="false" customHeight="true" outlineLevel="0" collapsed="false">
      <c r="A377" s="46"/>
      <c r="B377" s="52"/>
      <c r="C377" s="52"/>
      <c r="D377" s="52"/>
      <c r="E377" s="48"/>
      <c r="F377" s="48"/>
      <c r="G377" s="48"/>
      <c r="H377" s="50"/>
      <c r="I377" s="52"/>
      <c r="J377" s="64"/>
    </row>
    <row r="378" customFormat="false" ht="15" hidden="false" customHeight="true" outlineLevel="0" collapsed="false">
      <c r="A378" s="36"/>
      <c r="B378" s="42"/>
      <c r="C378" s="42"/>
      <c r="D378" s="42"/>
      <c r="E378" s="38"/>
      <c r="F378" s="38"/>
      <c r="G378" s="38"/>
      <c r="H378" s="40"/>
      <c r="I378" s="42"/>
      <c r="J378" s="63"/>
    </row>
    <row r="379" customFormat="false" ht="15" hidden="false" customHeight="true" outlineLevel="0" collapsed="false">
      <c r="A379" s="46"/>
      <c r="B379" s="52"/>
      <c r="C379" s="52"/>
      <c r="D379" s="52"/>
      <c r="E379" s="48"/>
      <c r="F379" s="48"/>
      <c r="G379" s="48"/>
      <c r="H379" s="50"/>
      <c r="I379" s="52"/>
      <c r="J379" s="64"/>
    </row>
    <row r="380" customFormat="false" ht="15" hidden="false" customHeight="true" outlineLevel="0" collapsed="false">
      <c r="A380" s="36"/>
      <c r="B380" s="42"/>
      <c r="C380" s="42"/>
      <c r="D380" s="42"/>
      <c r="E380" s="38"/>
      <c r="F380" s="38"/>
      <c r="G380" s="38"/>
      <c r="H380" s="40"/>
      <c r="I380" s="42"/>
      <c r="J380" s="63"/>
    </row>
    <row r="381" customFormat="false" ht="15" hidden="false" customHeight="true" outlineLevel="0" collapsed="false">
      <c r="A381" s="46"/>
      <c r="B381" s="52"/>
      <c r="C381" s="52"/>
      <c r="D381" s="52"/>
      <c r="E381" s="48"/>
      <c r="F381" s="48"/>
      <c r="G381" s="48"/>
      <c r="H381" s="50"/>
      <c r="I381" s="52"/>
      <c r="J381" s="64"/>
    </row>
    <row r="382" customFormat="false" ht="15" hidden="false" customHeight="true" outlineLevel="0" collapsed="false">
      <c r="A382" s="36"/>
      <c r="B382" s="42"/>
      <c r="C382" s="42"/>
      <c r="D382" s="42"/>
      <c r="E382" s="38"/>
      <c r="F382" s="38"/>
      <c r="G382" s="38"/>
      <c r="H382" s="40"/>
      <c r="I382" s="42"/>
      <c r="J382" s="63"/>
    </row>
    <row r="383" customFormat="false" ht="15" hidden="false" customHeight="true" outlineLevel="0" collapsed="false">
      <c r="A383" s="46"/>
      <c r="B383" s="52"/>
      <c r="C383" s="52"/>
      <c r="D383" s="52"/>
      <c r="E383" s="48"/>
      <c r="F383" s="48"/>
      <c r="G383" s="48"/>
      <c r="H383" s="50"/>
      <c r="I383" s="52"/>
      <c r="J383" s="64"/>
    </row>
    <row r="384" customFormat="false" ht="15" hidden="false" customHeight="true" outlineLevel="0" collapsed="false">
      <c r="A384" s="36"/>
      <c r="B384" s="42"/>
      <c r="C384" s="42"/>
      <c r="D384" s="42"/>
      <c r="E384" s="38"/>
      <c r="F384" s="38"/>
      <c r="G384" s="38"/>
      <c r="H384" s="40"/>
      <c r="I384" s="42"/>
      <c r="J384" s="63"/>
    </row>
    <row r="385" customFormat="false" ht="15" hidden="false" customHeight="true" outlineLevel="0" collapsed="false">
      <c r="A385" s="46"/>
      <c r="B385" s="52"/>
      <c r="C385" s="52"/>
      <c r="D385" s="52"/>
      <c r="E385" s="48"/>
      <c r="F385" s="48"/>
      <c r="G385" s="48"/>
      <c r="H385" s="50"/>
      <c r="I385" s="52"/>
      <c r="J385" s="64"/>
    </row>
    <row r="386" customFormat="false" ht="15" hidden="false" customHeight="true" outlineLevel="0" collapsed="false">
      <c r="A386" s="36"/>
      <c r="B386" s="42"/>
      <c r="C386" s="42"/>
      <c r="D386" s="42"/>
      <c r="E386" s="38"/>
      <c r="F386" s="38"/>
      <c r="G386" s="38"/>
      <c r="H386" s="40"/>
      <c r="I386" s="42"/>
      <c r="J386" s="63"/>
    </row>
    <row r="387" customFormat="false" ht="15" hidden="false" customHeight="true" outlineLevel="0" collapsed="false">
      <c r="A387" s="46"/>
      <c r="B387" s="52"/>
      <c r="C387" s="52"/>
      <c r="D387" s="52"/>
      <c r="E387" s="48"/>
      <c r="F387" s="48"/>
      <c r="G387" s="48"/>
      <c r="H387" s="50"/>
      <c r="I387" s="52"/>
      <c r="J387" s="64"/>
    </row>
    <row r="388" customFormat="false" ht="15" hidden="false" customHeight="true" outlineLevel="0" collapsed="false">
      <c r="A388" s="36"/>
      <c r="B388" s="42"/>
      <c r="C388" s="42"/>
      <c r="D388" s="42"/>
      <c r="E388" s="38"/>
      <c r="F388" s="38"/>
      <c r="G388" s="38"/>
      <c r="H388" s="40"/>
      <c r="I388" s="42"/>
      <c r="J388" s="63"/>
    </row>
    <row r="389" customFormat="false" ht="15" hidden="false" customHeight="true" outlineLevel="0" collapsed="false">
      <c r="A389" s="46"/>
      <c r="B389" s="52"/>
      <c r="C389" s="52"/>
      <c r="D389" s="52"/>
      <c r="E389" s="48"/>
      <c r="F389" s="48"/>
      <c r="G389" s="48"/>
      <c r="H389" s="50"/>
      <c r="I389" s="52"/>
      <c r="J389" s="64"/>
    </row>
    <row r="390" customFormat="false" ht="15" hidden="false" customHeight="true" outlineLevel="0" collapsed="false">
      <c r="A390" s="36"/>
      <c r="B390" s="42"/>
      <c r="C390" s="42"/>
      <c r="D390" s="42"/>
      <c r="E390" s="38"/>
      <c r="F390" s="38"/>
      <c r="G390" s="38"/>
      <c r="H390" s="40"/>
      <c r="I390" s="42"/>
      <c r="J390" s="63"/>
    </row>
    <row r="391" customFormat="false" ht="15" hidden="false" customHeight="true" outlineLevel="0" collapsed="false">
      <c r="A391" s="46"/>
      <c r="B391" s="52"/>
      <c r="C391" s="52"/>
      <c r="D391" s="52"/>
      <c r="E391" s="48"/>
      <c r="F391" s="48"/>
      <c r="G391" s="48"/>
      <c r="H391" s="50"/>
      <c r="I391" s="52"/>
      <c r="J391" s="64"/>
    </row>
    <row r="392" customFormat="false" ht="15" hidden="false" customHeight="true" outlineLevel="0" collapsed="false">
      <c r="A392" s="36"/>
      <c r="B392" s="42"/>
      <c r="C392" s="42"/>
      <c r="D392" s="42"/>
      <c r="E392" s="38"/>
      <c r="F392" s="38"/>
      <c r="G392" s="38"/>
      <c r="H392" s="40"/>
      <c r="I392" s="42"/>
      <c r="J392" s="63"/>
    </row>
    <row r="393" customFormat="false" ht="15" hidden="false" customHeight="true" outlineLevel="0" collapsed="false">
      <c r="A393" s="46"/>
      <c r="B393" s="52"/>
      <c r="C393" s="52"/>
      <c r="D393" s="52"/>
      <c r="E393" s="48"/>
      <c r="F393" s="48"/>
      <c r="G393" s="48"/>
      <c r="H393" s="50"/>
      <c r="I393" s="52"/>
      <c r="J393" s="64"/>
    </row>
    <row r="394" customFormat="false" ht="15" hidden="false" customHeight="true" outlineLevel="0" collapsed="false">
      <c r="A394" s="36"/>
      <c r="B394" s="42"/>
      <c r="C394" s="42"/>
      <c r="D394" s="42"/>
      <c r="E394" s="38"/>
      <c r="F394" s="38"/>
      <c r="G394" s="38"/>
      <c r="H394" s="40"/>
      <c r="I394" s="42"/>
      <c r="J394" s="63"/>
    </row>
    <row r="395" customFormat="false" ht="15" hidden="false" customHeight="true" outlineLevel="0" collapsed="false">
      <c r="A395" s="46"/>
      <c r="B395" s="52"/>
      <c r="C395" s="52"/>
      <c r="D395" s="52"/>
      <c r="E395" s="48"/>
      <c r="F395" s="48"/>
      <c r="G395" s="48"/>
      <c r="H395" s="50"/>
      <c r="I395" s="52"/>
      <c r="J395" s="64"/>
    </row>
    <row r="396" customFormat="false" ht="15" hidden="false" customHeight="true" outlineLevel="0" collapsed="false">
      <c r="A396" s="36"/>
      <c r="B396" s="42"/>
      <c r="C396" s="42"/>
      <c r="D396" s="42"/>
      <c r="E396" s="38"/>
      <c r="F396" s="38"/>
      <c r="G396" s="38"/>
      <c r="H396" s="40"/>
      <c r="I396" s="42"/>
      <c r="J396" s="63"/>
    </row>
    <row r="397" customFormat="false" ht="15" hidden="false" customHeight="true" outlineLevel="0" collapsed="false">
      <c r="A397" s="46"/>
      <c r="B397" s="52"/>
      <c r="C397" s="52"/>
      <c r="D397" s="52"/>
      <c r="E397" s="48"/>
      <c r="F397" s="48"/>
      <c r="G397" s="48"/>
      <c r="H397" s="50"/>
      <c r="I397" s="52"/>
      <c r="J397" s="64"/>
    </row>
    <row r="398" customFormat="false" ht="15" hidden="false" customHeight="true" outlineLevel="0" collapsed="false">
      <c r="A398" s="36"/>
      <c r="B398" s="42"/>
      <c r="C398" s="42"/>
      <c r="D398" s="42"/>
      <c r="E398" s="38"/>
      <c r="F398" s="38"/>
      <c r="G398" s="38"/>
      <c r="H398" s="40"/>
      <c r="I398" s="42"/>
      <c r="J398" s="63"/>
    </row>
    <row r="399" customFormat="false" ht="15" hidden="false" customHeight="true" outlineLevel="0" collapsed="false">
      <c r="A399" s="46"/>
      <c r="B399" s="52"/>
      <c r="C399" s="52"/>
      <c r="D399" s="52"/>
      <c r="E399" s="48"/>
      <c r="F399" s="48"/>
      <c r="G399" s="48"/>
      <c r="H399" s="50"/>
      <c r="I399" s="52"/>
      <c r="J399" s="64"/>
    </row>
    <row r="400" customFormat="false" ht="15" hidden="false" customHeight="true" outlineLevel="0" collapsed="false">
      <c r="A400" s="36"/>
      <c r="B400" s="42"/>
      <c r="C400" s="42"/>
      <c r="D400" s="42"/>
      <c r="E400" s="38"/>
      <c r="F400" s="38"/>
      <c r="G400" s="38"/>
      <c r="H400" s="40"/>
      <c r="I400" s="42"/>
      <c r="J400" s="63"/>
    </row>
    <row r="401" customFormat="false" ht="15" hidden="false" customHeight="true" outlineLevel="0" collapsed="false">
      <c r="A401" s="46"/>
      <c r="B401" s="52"/>
      <c r="C401" s="52"/>
      <c r="D401" s="52"/>
      <c r="E401" s="48"/>
      <c r="F401" s="48"/>
      <c r="G401" s="48"/>
      <c r="H401" s="50"/>
      <c r="I401" s="52"/>
      <c r="J401" s="64"/>
    </row>
    <row r="402" customFormat="false" ht="15" hidden="false" customHeight="true" outlineLevel="0" collapsed="false">
      <c r="A402" s="36"/>
      <c r="B402" s="42"/>
      <c r="C402" s="42"/>
      <c r="D402" s="42"/>
      <c r="E402" s="38"/>
      <c r="F402" s="38"/>
      <c r="G402" s="38"/>
      <c r="H402" s="40"/>
      <c r="I402" s="42"/>
      <c r="J402" s="63"/>
    </row>
    <row r="403" customFormat="false" ht="15" hidden="false" customHeight="true" outlineLevel="0" collapsed="false">
      <c r="A403" s="46"/>
      <c r="B403" s="52"/>
      <c r="C403" s="52"/>
      <c r="D403" s="52"/>
      <c r="E403" s="48"/>
      <c r="F403" s="48"/>
      <c r="G403" s="48"/>
      <c r="H403" s="50"/>
      <c r="I403" s="52"/>
      <c r="J403" s="64"/>
    </row>
    <row r="404" customFormat="false" ht="15" hidden="false" customHeight="true" outlineLevel="0" collapsed="false">
      <c r="A404" s="36"/>
      <c r="B404" s="42"/>
      <c r="C404" s="42"/>
      <c r="D404" s="42"/>
      <c r="E404" s="38"/>
      <c r="F404" s="38"/>
      <c r="G404" s="38"/>
      <c r="H404" s="40"/>
      <c r="I404" s="42"/>
      <c r="J404" s="63"/>
    </row>
    <row r="405" customFormat="false" ht="15" hidden="false" customHeight="true" outlineLevel="0" collapsed="false">
      <c r="A405" s="46"/>
      <c r="B405" s="52"/>
      <c r="C405" s="52"/>
      <c r="D405" s="52"/>
      <c r="E405" s="48"/>
      <c r="F405" s="48"/>
      <c r="G405" s="48"/>
      <c r="H405" s="50"/>
      <c r="I405" s="52"/>
      <c r="J405" s="64"/>
    </row>
    <row r="406" customFormat="false" ht="15" hidden="false" customHeight="true" outlineLevel="0" collapsed="false">
      <c r="A406" s="36"/>
      <c r="B406" s="42"/>
      <c r="C406" s="42"/>
      <c r="D406" s="42"/>
      <c r="E406" s="38"/>
      <c r="F406" s="38"/>
      <c r="G406" s="38"/>
      <c r="H406" s="40"/>
      <c r="I406" s="42"/>
      <c r="J406" s="63"/>
    </row>
    <row r="407" customFormat="false" ht="15" hidden="false" customHeight="true" outlineLevel="0" collapsed="false">
      <c r="A407" s="46"/>
      <c r="B407" s="52"/>
      <c r="C407" s="52"/>
      <c r="D407" s="52"/>
      <c r="E407" s="48"/>
      <c r="F407" s="48"/>
      <c r="G407" s="48"/>
      <c r="H407" s="50"/>
      <c r="I407" s="52"/>
      <c r="J407" s="64"/>
    </row>
    <row r="408" customFormat="false" ht="15" hidden="false" customHeight="true" outlineLevel="0" collapsed="false">
      <c r="A408" s="36"/>
      <c r="B408" s="42"/>
      <c r="C408" s="42"/>
      <c r="D408" s="42"/>
      <c r="E408" s="38"/>
      <c r="F408" s="38"/>
      <c r="G408" s="38"/>
      <c r="H408" s="40"/>
      <c r="I408" s="42"/>
      <c r="J408" s="63"/>
    </row>
    <row r="409" customFormat="false" ht="15" hidden="false" customHeight="true" outlineLevel="0" collapsed="false">
      <c r="A409" s="46"/>
      <c r="B409" s="52"/>
      <c r="C409" s="52"/>
      <c r="D409" s="52"/>
      <c r="E409" s="48"/>
      <c r="F409" s="48"/>
      <c r="G409" s="48"/>
      <c r="H409" s="50"/>
      <c r="I409" s="52"/>
      <c r="J409" s="64"/>
    </row>
    <row r="410" customFormat="false" ht="15" hidden="false" customHeight="true" outlineLevel="0" collapsed="false">
      <c r="A410" s="36"/>
      <c r="B410" s="42"/>
      <c r="C410" s="42"/>
      <c r="D410" s="42"/>
      <c r="E410" s="38"/>
      <c r="F410" s="38"/>
      <c r="G410" s="38"/>
      <c r="H410" s="40"/>
      <c r="I410" s="42"/>
      <c r="J410" s="63"/>
    </row>
    <row r="411" customFormat="false" ht="15" hidden="false" customHeight="true" outlineLevel="0" collapsed="false">
      <c r="A411" s="46"/>
      <c r="B411" s="52"/>
      <c r="C411" s="52"/>
      <c r="D411" s="52"/>
      <c r="E411" s="48"/>
      <c r="F411" s="48"/>
      <c r="G411" s="48"/>
      <c r="H411" s="50"/>
      <c r="I411" s="52"/>
      <c r="J411" s="64"/>
    </row>
    <row r="412" customFormat="false" ht="15" hidden="false" customHeight="true" outlineLevel="0" collapsed="false">
      <c r="A412" s="36"/>
      <c r="B412" s="42"/>
      <c r="C412" s="42"/>
      <c r="D412" s="42"/>
      <c r="E412" s="38"/>
      <c r="F412" s="38"/>
      <c r="G412" s="38"/>
      <c r="H412" s="40"/>
      <c r="I412" s="42"/>
      <c r="J412" s="63"/>
    </row>
    <row r="413" customFormat="false" ht="15" hidden="false" customHeight="true" outlineLevel="0" collapsed="false">
      <c r="A413" s="46"/>
      <c r="B413" s="52"/>
      <c r="C413" s="52"/>
      <c r="D413" s="52"/>
      <c r="E413" s="48"/>
      <c r="F413" s="48"/>
      <c r="G413" s="48"/>
      <c r="H413" s="50"/>
      <c r="I413" s="52"/>
      <c r="J413" s="64"/>
    </row>
    <row r="414" customFormat="false" ht="15" hidden="false" customHeight="true" outlineLevel="0" collapsed="false">
      <c r="A414" s="36"/>
      <c r="B414" s="42"/>
      <c r="C414" s="42"/>
      <c r="D414" s="42"/>
      <c r="E414" s="38"/>
      <c r="F414" s="38"/>
      <c r="G414" s="38"/>
      <c r="H414" s="40"/>
      <c r="I414" s="42"/>
      <c r="J414" s="63"/>
    </row>
    <row r="415" customFormat="false" ht="15" hidden="false" customHeight="true" outlineLevel="0" collapsed="false">
      <c r="A415" s="46"/>
      <c r="B415" s="52"/>
      <c r="C415" s="52"/>
      <c r="D415" s="52"/>
      <c r="E415" s="48"/>
      <c r="F415" s="48"/>
      <c r="G415" s="48"/>
      <c r="H415" s="50"/>
      <c r="I415" s="52"/>
      <c r="J415" s="64"/>
    </row>
    <row r="416" customFormat="false" ht="15" hidden="false" customHeight="true" outlineLevel="0" collapsed="false">
      <c r="A416" s="36"/>
      <c r="B416" s="42"/>
      <c r="C416" s="42"/>
      <c r="D416" s="42"/>
      <c r="E416" s="38"/>
      <c r="F416" s="38"/>
      <c r="G416" s="38"/>
      <c r="H416" s="40"/>
      <c r="I416" s="42"/>
      <c r="J416" s="63"/>
    </row>
    <row r="417" customFormat="false" ht="15" hidden="false" customHeight="true" outlineLevel="0" collapsed="false">
      <c r="A417" s="46"/>
      <c r="B417" s="52"/>
      <c r="C417" s="52"/>
      <c r="D417" s="52"/>
      <c r="E417" s="48"/>
      <c r="F417" s="48"/>
      <c r="G417" s="48"/>
      <c r="H417" s="50"/>
      <c r="I417" s="52"/>
      <c r="J417" s="64"/>
    </row>
    <row r="418" customFormat="false" ht="15" hidden="false" customHeight="true" outlineLevel="0" collapsed="false">
      <c r="A418" s="36"/>
      <c r="B418" s="42"/>
      <c r="C418" s="42"/>
      <c r="D418" s="42"/>
      <c r="E418" s="38"/>
      <c r="F418" s="38"/>
      <c r="G418" s="38"/>
      <c r="H418" s="40"/>
      <c r="I418" s="42"/>
      <c r="J418" s="63"/>
    </row>
    <row r="419" customFormat="false" ht="15" hidden="false" customHeight="true" outlineLevel="0" collapsed="false">
      <c r="A419" s="46"/>
      <c r="B419" s="52"/>
      <c r="C419" s="52"/>
      <c r="D419" s="52"/>
      <c r="E419" s="48"/>
      <c r="F419" s="48"/>
      <c r="G419" s="48"/>
      <c r="H419" s="50"/>
      <c r="I419" s="52"/>
      <c r="J419" s="64"/>
    </row>
    <row r="420" customFormat="false" ht="15" hidden="false" customHeight="true" outlineLevel="0" collapsed="false">
      <c r="A420" s="36"/>
      <c r="B420" s="42"/>
      <c r="C420" s="42"/>
      <c r="D420" s="42"/>
      <c r="E420" s="38"/>
      <c r="F420" s="38"/>
      <c r="G420" s="38"/>
      <c r="H420" s="40"/>
      <c r="I420" s="42"/>
      <c r="J420" s="63"/>
    </row>
    <row r="421" customFormat="false" ht="15" hidden="false" customHeight="true" outlineLevel="0" collapsed="false">
      <c r="A421" s="46"/>
      <c r="B421" s="52"/>
      <c r="C421" s="52"/>
      <c r="D421" s="52"/>
      <c r="E421" s="48"/>
      <c r="F421" s="48"/>
      <c r="G421" s="48"/>
      <c r="H421" s="50"/>
      <c r="I421" s="52"/>
      <c r="J421" s="64"/>
    </row>
    <row r="422" customFormat="false" ht="15" hidden="false" customHeight="true" outlineLevel="0" collapsed="false">
      <c r="A422" s="36"/>
      <c r="B422" s="42"/>
      <c r="C422" s="42"/>
      <c r="D422" s="42"/>
      <c r="E422" s="38"/>
      <c r="F422" s="38"/>
      <c r="G422" s="38"/>
      <c r="H422" s="40"/>
      <c r="I422" s="42"/>
      <c r="J422" s="63"/>
    </row>
    <row r="423" customFormat="false" ht="15" hidden="false" customHeight="true" outlineLevel="0" collapsed="false">
      <c r="A423" s="46"/>
      <c r="B423" s="52"/>
      <c r="C423" s="52"/>
      <c r="D423" s="52"/>
      <c r="E423" s="48"/>
      <c r="F423" s="48"/>
      <c r="G423" s="48"/>
      <c r="H423" s="50"/>
      <c r="I423" s="52"/>
      <c r="J423" s="64"/>
    </row>
    <row r="424" customFormat="false" ht="15" hidden="false" customHeight="true" outlineLevel="0" collapsed="false">
      <c r="A424" s="36"/>
      <c r="B424" s="42"/>
      <c r="C424" s="42"/>
      <c r="D424" s="42"/>
      <c r="E424" s="38"/>
      <c r="F424" s="38"/>
      <c r="G424" s="38"/>
      <c r="H424" s="40"/>
      <c r="I424" s="42"/>
      <c r="J424" s="63"/>
    </row>
    <row r="425" customFormat="false" ht="15" hidden="false" customHeight="true" outlineLevel="0" collapsed="false">
      <c r="A425" s="46"/>
      <c r="B425" s="52"/>
      <c r="C425" s="52"/>
      <c r="D425" s="52"/>
      <c r="E425" s="48"/>
      <c r="F425" s="48"/>
      <c r="G425" s="48"/>
      <c r="H425" s="50"/>
      <c r="I425" s="52"/>
      <c r="J425" s="64"/>
    </row>
    <row r="426" customFormat="false" ht="15" hidden="false" customHeight="true" outlineLevel="0" collapsed="false">
      <c r="A426" s="36"/>
      <c r="B426" s="42"/>
      <c r="C426" s="42"/>
      <c r="D426" s="42"/>
      <c r="E426" s="38"/>
      <c r="F426" s="38"/>
      <c r="G426" s="38"/>
      <c r="H426" s="40"/>
      <c r="I426" s="42"/>
      <c r="J426" s="63"/>
    </row>
    <row r="427" customFormat="false" ht="15" hidden="false" customHeight="true" outlineLevel="0" collapsed="false">
      <c r="A427" s="46"/>
      <c r="B427" s="52"/>
      <c r="C427" s="52"/>
      <c r="D427" s="52"/>
      <c r="E427" s="48"/>
      <c r="F427" s="48"/>
      <c r="G427" s="48"/>
      <c r="H427" s="50"/>
      <c r="I427" s="52"/>
      <c r="J427" s="64"/>
    </row>
    <row r="428" customFormat="false" ht="15" hidden="false" customHeight="true" outlineLevel="0" collapsed="false">
      <c r="A428" s="36"/>
      <c r="B428" s="42"/>
      <c r="C428" s="42"/>
      <c r="D428" s="42"/>
      <c r="E428" s="38"/>
      <c r="F428" s="38"/>
      <c r="G428" s="38"/>
      <c r="H428" s="40"/>
      <c r="I428" s="42"/>
      <c r="J428" s="63"/>
    </row>
    <row r="429" customFormat="false" ht="15" hidden="false" customHeight="true" outlineLevel="0" collapsed="false">
      <c r="A429" s="46"/>
      <c r="B429" s="52"/>
      <c r="C429" s="52"/>
      <c r="D429" s="52"/>
      <c r="E429" s="48"/>
      <c r="F429" s="48"/>
      <c r="G429" s="48"/>
      <c r="H429" s="50"/>
      <c r="I429" s="52"/>
      <c r="J429" s="64"/>
    </row>
    <row r="430" customFormat="false" ht="15" hidden="false" customHeight="true" outlineLevel="0" collapsed="false">
      <c r="A430" s="36"/>
      <c r="B430" s="42"/>
      <c r="C430" s="42"/>
      <c r="D430" s="42"/>
      <c r="E430" s="38"/>
      <c r="F430" s="38"/>
      <c r="G430" s="38"/>
      <c r="H430" s="40"/>
      <c r="I430" s="42"/>
      <c r="J430" s="63"/>
    </row>
    <row r="431" customFormat="false" ht="15" hidden="false" customHeight="true" outlineLevel="0" collapsed="false">
      <c r="A431" s="46"/>
      <c r="B431" s="52"/>
      <c r="C431" s="52"/>
      <c r="D431" s="52"/>
      <c r="E431" s="48"/>
      <c r="F431" s="48"/>
      <c r="G431" s="48"/>
      <c r="H431" s="50"/>
      <c r="I431" s="52"/>
      <c r="J431" s="64"/>
    </row>
    <row r="432" customFormat="false" ht="15" hidden="false" customHeight="true" outlineLevel="0" collapsed="false">
      <c r="A432" s="36"/>
      <c r="B432" s="42"/>
      <c r="C432" s="42"/>
      <c r="D432" s="42"/>
      <c r="E432" s="38"/>
      <c r="F432" s="38"/>
      <c r="G432" s="38"/>
      <c r="H432" s="40"/>
      <c r="I432" s="42"/>
      <c r="J432" s="63"/>
    </row>
    <row r="433" customFormat="false" ht="15" hidden="false" customHeight="true" outlineLevel="0" collapsed="false">
      <c r="A433" s="46"/>
      <c r="B433" s="52"/>
      <c r="C433" s="52"/>
      <c r="D433" s="52"/>
      <c r="E433" s="48"/>
      <c r="F433" s="48"/>
      <c r="G433" s="48"/>
      <c r="H433" s="50"/>
      <c r="I433" s="52"/>
      <c r="J433" s="64"/>
    </row>
    <row r="434" customFormat="false" ht="15" hidden="false" customHeight="true" outlineLevel="0" collapsed="false">
      <c r="A434" s="36"/>
      <c r="B434" s="42"/>
      <c r="C434" s="42"/>
      <c r="D434" s="42"/>
      <c r="E434" s="38"/>
      <c r="F434" s="38"/>
      <c r="G434" s="38"/>
      <c r="H434" s="40"/>
      <c r="I434" s="42"/>
      <c r="J434" s="63"/>
    </row>
    <row r="435" customFormat="false" ht="15" hidden="false" customHeight="true" outlineLevel="0" collapsed="false">
      <c r="A435" s="46"/>
      <c r="B435" s="52"/>
      <c r="C435" s="52"/>
      <c r="D435" s="52"/>
      <c r="E435" s="48"/>
      <c r="F435" s="48"/>
      <c r="G435" s="48"/>
      <c r="H435" s="50"/>
      <c r="I435" s="52"/>
      <c r="J435" s="64"/>
    </row>
    <row r="436" customFormat="false" ht="15" hidden="false" customHeight="true" outlineLevel="0" collapsed="false">
      <c r="A436" s="36"/>
      <c r="B436" s="42"/>
      <c r="C436" s="42"/>
      <c r="D436" s="42"/>
      <c r="E436" s="38"/>
      <c r="F436" s="38"/>
      <c r="G436" s="38"/>
      <c r="H436" s="40"/>
      <c r="I436" s="42"/>
      <c r="J436" s="63"/>
    </row>
    <row r="437" customFormat="false" ht="15" hidden="false" customHeight="true" outlineLevel="0" collapsed="false">
      <c r="A437" s="46"/>
      <c r="B437" s="52"/>
      <c r="C437" s="52"/>
      <c r="D437" s="52"/>
      <c r="E437" s="48"/>
      <c r="F437" s="48"/>
      <c r="G437" s="48"/>
      <c r="H437" s="50"/>
      <c r="I437" s="52"/>
      <c r="J437" s="64"/>
    </row>
    <row r="438" customFormat="false" ht="15" hidden="false" customHeight="true" outlineLevel="0" collapsed="false">
      <c r="A438" s="36"/>
      <c r="B438" s="42"/>
      <c r="C438" s="42"/>
      <c r="D438" s="42"/>
      <c r="E438" s="38"/>
      <c r="F438" s="38"/>
      <c r="G438" s="38"/>
      <c r="H438" s="40"/>
      <c r="I438" s="42"/>
      <c r="J438" s="63"/>
    </row>
    <row r="439" customFormat="false" ht="15" hidden="false" customHeight="true" outlineLevel="0" collapsed="false">
      <c r="A439" s="46"/>
      <c r="B439" s="52"/>
      <c r="C439" s="52"/>
      <c r="D439" s="52"/>
      <c r="E439" s="48"/>
      <c r="F439" s="48"/>
      <c r="G439" s="48"/>
      <c r="H439" s="50"/>
      <c r="I439" s="52"/>
      <c r="J439" s="64"/>
    </row>
    <row r="440" customFormat="false" ht="15" hidden="false" customHeight="true" outlineLevel="0" collapsed="false">
      <c r="A440" s="36"/>
      <c r="B440" s="42"/>
      <c r="C440" s="42"/>
      <c r="D440" s="42"/>
      <c r="E440" s="38"/>
      <c r="F440" s="38"/>
      <c r="G440" s="38"/>
      <c r="H440" s="40"/>
      <c r="I440" s="42"/>
      <c r="J440" s="63"/>
    </row>
    <row r="441" customFormat="false" ht="15" hidden="false" customHeight="true" outlineLevel="0" collapsed="false">
      <c r="A441" s="46"/>
      <c r="B441" s="52"/>
      <c r="C441" s="52"/>
      <c r="D441" s="52"/>
      <c r="E441" s="48"/>
      <c r="F441" s="48"/>
      <c r="G441" s="48"/>
      <c r="H441" s="50"/>
      <c r="I441" s="52"/>
      <c r="J441" s="64"/>
    </row>
    <row r="442" customFormat="false" ht="15" hidden="false" customHeight="true" outlineLevel="0" collapsed="false">
      <c r="A442" s="36"/>
      <c r="B442" s="42"/>
      <c r="C442" s="42"/>
      <c r="D442" s="42"/>
      <c r="E442" s="38"/>
      <c r="F442" s="38"/>
      <c r="G442" s="38"/>
      <c r="H442" s="40"/>
      <c r="I442" s="42"/>
      <c r="J442" s="63"/>
    </row>
    <row r="443" customFormat="false" ht="15" hidden="false" customHeight="true" outlineLevel="0" collapsed="false">
      <c r="A443" s="46"/>
      <c r="B443" s="52"/>
      <c r="C443" s="52"/>
      <c r="D443" s="52"/>
      <c r="E443" s="48"/>
      <c r="F443" s="48"/>
      <c r="G443" s="48"/>
      <c r="H443" s="50"/>
      <c r="I443" s="52"/>
      <c r="J443" s="64"/>
    </row>
    <row r="444" customFormat="false" ht="15" hidden="false" customHeight="true" outlineLevel="0" collapsed="false">
      <c r="A444" s="36"/>
      <c r="B444" s="42"/>
      <c r="C444" s="42"/>
      <c r="D444" s="42"/>
      <c r="E444" s="38"/>
      <c r="F444" s="38"/>
      <c r="G444" s="38"/>
      <c r="H444" s="40"/>
      <c r="I444" s="42"/>
      <c r="J444" s="63"/>
    </row>
    <row r="445" customFormat="false" ht="15" hidden="false" customHeight="true" outlineLevel="0" collapsed="false">
      <c r="A445" s="46"/>
      <c r="B445" s="52"/>
      <c r="C445" s="52"/>
      <c r="D445" s="52"/>
      <c r="E445" s="48"/>
      <c r="F445" s="48"/>
      <c r="G445" s="48"/>
      <c r="H445" s="50"/>
      <c r="I445" s="52"/>
      <c r="J445" s="64"/>
    </row>
    <row r="446" customFormat="false" ht="15" hidden="false" customHeight="true" outlineLevel="0" collapsed="false">
      <c r="A446" s="36"/>
      <c r="B446" s="42"/>
      <c r="C446" s="42"/>
      <c r="D446" s="42"/>
      <c r="E446" s="38"/>
      <c r="F446" s="38"/>
      <c r="G446" s="38"/>
      <c r="H446" s="40"/>
      <c r="I446" s="42"/>
      <c r="J446" s="63"/>
    </row>
    <row r="447" customFormat="false" ht="15" hidden="false" customHeight="true" outlineLevel="0" collapsed="false">
      <c r="A447" s="46"/>
      <c r="B447" s="52"/>
      <c r="C447" s="52"/>
      <c r="D447" s="52"/>
      <c r="E447" s="48"/>
      <c r="F447" s="48"/>
      <c r="G447" s="48"/>
      <c r="H447" s="50"/>
      <c r="I447" s="52"/>
      <c r="J447" s="64"/>
    </row>
    <row r="448" customFormat="false" ht="15" hidden="false" customHeight="true" outlineLevel="0" collapsed="false">
      <c r="A448" s="36"/>
      <c r="B448" s="42"/>
      <c r="C448" s="42"/>
      <c r="D448" s="42"/>
      <c r="E448" s="38"/>
      <c r="F448" s="38"/>
      <c r="G448" s="38"/>
      <c r="H448" s="40"/>
      <c r="I448" s="42"/>
      <c r="J448" s="63"/>
    </row>
    <row r="449" customFormat="false" ht="15" hidden="false" customHeight="true" outlineLevel="0" collapsed="false">
      <c r="A449" s="46"/>
      <c r="B449" s="52"/>
      <c r="C449" s="52"/>
      <c r="D449" s="52"/>
      <c r="E449" s="48"/>
      <c r="F449" s="48"/>
      <c r="G449" s="48"/>
      <c r="H449" s="50"/>
      <c r="I449" s="52"/>
      <c r="J449" s="64"/>
    </row>
    <row r="450" customFormat="false" ht="15" hidden="false" customHeight="true" outlineLevel="0" collapsed="false">
      <c r="A450" s="36"/>
      <c r="B450" s="42"/>
      <c r="C450" s="42"/>
      <c r="D450" s="42"/>
      <c r="E450" s="38"/>
      <c r="F450" s="38"/>
      <c r="G450" s="38"/>
      <c r="H450" s="40"/>
      <c r="I450" s="42"/>
      <c r="J450" s="63"/>
    </row>
    <row r="451" customFormat="false" ht="15" hidden="false" customHeight="true" outlineLevel="0" collapsed="false">
      <c r="A451" s="46"/>
      <c r="B451" s="52"/>
      <c r="C451" s="52"/>
      <c r="D451" s="52"/>
      <c r="E451" s="48"/>
      <c r="F451" s="48"/>
      <c r="G451" s="48"/>
      <c r="H451" s="50"/>
      <c r="I451" s="52"/>
      <c r="J451" s="64"/>
    </row>
    <row r="452" customFormat="false" ht="15" hidden="false" customHeight="true" outlineLevel="0" collapsed="false">
      <c r="A452" s="36"/>
      <c r="B452" s="42"/>
      <c r="C452" s="42"/>
      <c r="D452" s="42"/>
      <c r="E452" s="38"/>
      <c r="F452" s="38"/>
      <c r="G452" s="38"/>
      <c r="H452" s="40"/>
      <c r="I452" s="42"/>
      <c r="J452" s="63"/>
    </row>
    <row r="453" customFormat="false" ht="15" hidden="false" customHeight="true" outlineLevel="0" collapsed="false">
      <c r="A453" s="46"/>
      <c r="B453" s="52"/>
      <c r="C453" s="52"/>
      <c r="D453" s="52"/>
      <c r="E453" s="48"/>
      <c r="F453" s="48"/>
      <c r="G453" s="48"/>
      <c r="H453" s="50"/>
      <c r="I453" s="52"/>
      <c r="J453" s="64"/>
    </row>
    <row r="454" customFormat="false" ht="15" hidden="false" customHeight="true" outlineLevel="0" collapsed="false">
      <c r="A454" s="36"/>
      <c r="B454" s="42"/>
      <c r="C454" s="42"/>
      <c r="D454" s="42"/>
      <c r="E454" s="38"/>
      <c r="F454" s="38"/>
      <c r="G454" s="38"/>
      <c r="H454" s="40"/>
      <c r="I454" s="42"/>
      <c r="J454" s="63"/>
    </row>
    <row r="455" customFormat="false" ht="15" hidden="false" customHeight="true" outlineLevel="0" collapsed="false">
      <c r="A455" s="46"/>
      <c r="B455" s="52"/>
      <c r="C455" s="52"/>
      <c r="D455" s="52"/>
      <c r="E455" s="48"/>
      <c r="F455" s="48"/>
      <c r="G455" s="48"/>
      <c r="H455" s="50"/>
      <c r="I455" s="52"/>
      <c r="J455" s="64"/>
    </row>
    <row r="456" customFormat="false" ht="15" hidden="false" customHeight="true" outlineLevel="0" collapsed="false">
      <c r="A456" s="36"/>
      <c r="B456" s="42"/>
      <c r="C456" s="42"/>
      <c r="D456" s="42"/>
      <c r="E456" s="38"/>
      <c r="F456" s="38"/>
      <c r="G456" s="38"/>
      <c r="H456" s="40"/>
      <c r="I456" s="42"/>
      <c r="J456" s="63"/>
    </row>
    <row r="457" customFormat="false" ht="15" hidden="false" customHeight="true" outlineLevel="0" collapsed="false">
      <c r="A457" s="46"/>
      <c r="B457" s="52"/>
      <c r="C457" s="52"/>
      <c r="D457" s="52"/>
      <c r="E457" s="48"/>
      <c r="F457" s="48"/>
      <c r="G457" s="48"/>
      <c r="H457" s="50"/>
      <c r="I457" s="52"/>
      <c r="J457" s="64"/>
    </row>
    <row r="458" customFormat="false" ht="15" hidden="false" customHeight="true" outlineLevel="0" collapsed="false">
      <c r="A458" s="36"/>
      <c r="B458" s="42"/>
      <c r="C458" s="42"/>
      <c r="D458" s="42"/>
      <c r="E458" s="38"/>
      <c r="F458" s="38"/>
      <c r="G458" s="38"/>
      <c r="H458" s="40"/>
      <c r="I458" s="42"/>
      <c r="J458" s="63"/>
    </row>
    <row r="459" customFormat="false" ht="15" hidden="false" customHeight="true" outlineLevel="0" collapsed="false">
      <c r="A459" s="46"/>
      <c r="B459" s="52"/>
      <c r="C459" s="52"/>
      <c r="D459" s="52"/>
      <c r="E459" s="48"/>
      <c r="F459" s="48"/>
      <c r="G459" s="48"/>
      <c r="H459" s="50"/>
      <c r="I459" s="52"/>
      <c r="J459" s="64"/>
    </row>
    <row r="460" customFormat="false" ht="15" hidden="false" customHeight="true" outlineLevel="0" collapsed="false">
      <c r="A460" s="36"/>
      <c r="B460" s="42"/>
      <c r="C460" s="42"/>
      <c r="D460" s="42"/>
      <c r="E460" s="38"/>
      <c r="F460" s="38"/>
      <c r="G460" s="38"/>
      <c r="H460" s="40"/>
      <c r="I460" s="42"/>
      <c r="J460" s="63"/>
    </row>
    <row r="461" customFormat="false" ht="15" hidden="false" customHeight="true" outlineLevel="0" collapsed="false">
      <c r="A461" s="46"/>
      <c r="B461" s="52"/>
      <c r="C461" s="52"/>
      <c r="D461" s="52"/>
      <c r="E461" s="48"/>
      <c r="F461" s="48"/>
      <c r="G461" s="48"/>
      <c r="H461" s="50"/>
      <c r="I461" s="52"/>
      <c r="J461" s="64"/>
    </row>
    <row r="462" customFormat="false" ht="15" hidden="false" customHeight="true" outlineLevel="0" collapsed="false">
      <c r="A462" s="36"/>
      <c r="B462" s="42"/>
      <c r="C462" s="42"/>
      <c r="D462" s="42"/>
      <c r="E462" s="38"/>
      <c r="F462" s="38"/>
      <c r="G462" s="38"/>
      <c r="H462" s="40"/>
      <c r="I462" s="42"/>
      <c r="J462" s="63"/>
    </row>
    <row r="463" customFormat="false" ht="15" hidden="false" customHeight="true" outlineLevel="0" collapsed="false">
      <c r="A463" s="46"/>
      <c r="B463" s="52"/>
      <c r="C463" s="52"/>
      <c r="D463" s="52"/>
      <c r="E463" s="48"/>
      <c r="F463" s="48"/>
      <c r="G463" s="48"/>
      <c r="H463" s="50"/>
      <c r="I463" s="52"/>
      <c r="J463" s="64"/>
    </row>
    <row r="464" customFormat="false" ht="15" hidden="false" customHeight="true" outlineLevel="0" collapsed="false">
      <c r="A464" s="36"/>
      <c r="B464" s="42"/>
      <c r="C464" s="42"/>
      <c r="D464" s="42"/>
      <c r="E464" s="38"/>
      <c r="F464" s="38"/>
      <c r="G464" s="38"/>
      <c r="H464" s="40"/>
      <c r="I464" s="42"/>
      <c r="J464" s="63"/>
    </row>
    <row r="465" customFormat="false" ht="15" hidden="false" customHeight="true" outlineLevel="0" collapsed="false">
      <c r="A465" s="46"/>
      <c r="B465" s="52"/>
      <c r="C465" s="52"/>
      <c r="D465" s="52"/>
      <c r="E465" s="48"/>
      <c r="F465" s="48"/>
      <c r="G465" s="48"/>
      <c r="H465" s="50"/>
      <c r="I465" s="52"/>
      <c r="J465" s="64"/>
    </row>
    <row r="466" customFormat="false" ht="15" hidden="false" customHeight="true" outlineLevel="0" collapsed="false">
      <c r="A466" s="36"/>
      <c r="B466" s="42"/>
      <c r="C466" s="42"/>
      <c r="D466" s="42"/>
      <c r="E466" s="38"/>
      <c r="F466" s="38"/>
      <c r="G466" s="38"/>
      <c r="H466" s="40"/>
      <c r="I466" s="42"/>
      <c r="J466" s="63"/>
    </row>
    <row r="467" customFormat="false" ht="15" hidden="false" customHeight="true" outlineLevel="0" collapsed="false">
      <c r="A467" s="46"/>
      <c r="B467" s="52"/>
      <c r="C467" s="52"/>
      <c r="D467" s="52"/>
      <c r="E467" s="48"/>
      <c r="F467" s="48"/>
      <c r="G467" s="48"/>
      <c r="H467" s="50"/>
      <c r="I467" s="52"/>
      <c r="J467" s="64"/>
    </row>
    <row r="468" customFormat="false" ht="15" hidden="false" customHeight="true" outlineLevel="0" collapsed="false">
      <c r="A468" s="36"/>
      <c r="B468" s="42"/>
      <c r="C468" s="42"/>
      <c r="D468" s="42"/>
      <c r="E468" s="38"/>
      <c r="F468" s="38"/>
      <c r="G468" s="38"/>
      <c r="H468" s="40"/>
      <c r="I468" s="42"/>
      <c r="J468" s="63"/>
    </row>
    <row r="469" customFormat="false" ht="15" hidden="false" customHeight="true" outlineLevel="0" collapsed="false">
      <c r="A469" s="46"/>
      <c r="B469" s="52"/>
      <c r="C469" s="52"/>
      <c r="D469" s="52"/>
      <c r="E469" s="48"/>
      <c r="F469" s="48"/>
      <c r="G469" s="48"/>
      <c r="H469" s="50"/>
      <c r="I469" s="52"/>
      <c r="J469" s="64"/>
    </row>
    <row r="470" customFormat="false" ht="15" hidden="false" customHeight="true" outlineLevel="0" collapsed="false">
      <c r="A470" s="36"/>
      <c r="B470" s="42"/>
      <c r="C470" s="42"/>
      <c r="D470" s="42"/>
      <c r="E470" s="38"/>
      <c r="F470" s="38"/>
      <c r="G470" s="38"/>
      <c r="H470" s="40"/>
      <c r="I470" s="42"/>
      <c r="J470" s="63"/>
    </row>
    <row r="471" customFormat="false" ht="15" hidden="false" customHeight="true" outlineLevel="0" collapsed="false">
      <c r="A471" s="46"/>
      <c r="B471" s="52"/>
      <c r="C471" s="52"/>
      <c r="D471" s="52"/>
      <c r="E471" s="48"/>
      <c r="F471" s="48"/>
      <c r="G471" s="48"/>
      <c r="H471" s="50"/>
      <c r="I471" s="52"/>
      <c r="J471" s="64"/>
    </row>
    <row r="472" customFormat="false" ht="15" hidden="false" customHeight="true" outlineLevel="0" collapsed="false">
      <c r="A472" s="36"/>
      <c r="B472" s="42"/>
      <c r="C472" s="42"/>
      <c r="D472" s="42"/>
      <c r="E472" s="38"/>
      <c r="F472" s="38"/>
      <c r="G472" s="38"/>
      <c r="H472" s="40"/>
      <c r="I472" s="42"/>
      <c r="J472" s="63"/>
    </row>
    <row r="473" customFormat="false" ht="15" hidden="false" customHeight="true" outlineLevel="0" collapsed="false">
      <c r="A473" s="46"/>
      <c r="B473" s="52"/>
      <c r="C473" s="52"/>
      <c r="D473" s="52"/>
      <c r="E473" s="48"/>
      <c r="F473" s="48"/>
      <c r="G473" s="48"/>
      <c r="H473" s="50"/>
      <c r="I473" s="52"/>
      <c r="J473" s="64"/>
    </row>
    <row r="474" customFormat="false" ht="15" hidden="false" customHeight="true" outlineLevel="0" collapsed="false">
      <c r="A474" s="36"/>
      <c r="B474" s="42"/>
      <c r="C474" s="42"/>
      <c r="D474" s="42"/>
      <c r="E474" s="38"/>
      <c r="F474" s="38"/>
      <c r="G474" s="38"/>
      <c r="H474" s="40"/>
      <c r="I474" s="42"/>
      <c r="J474" s="63"/>
    </row>
    <row r="475" customFormat="false" ht="15" hidden="false" customHeight="true" outlineLevel="0" collapsed="false">
      <c r="A475" s="46"/>
      <c r="B475" s="52"/>
      <c r="C475" s="52"/>
      <c r="D475" s="52"/>
      <c r="E475" s="48"/>
      <c r="F475" s="48"/>
      <c r="G475" s="48"/>
      <c r="H475" s="50"/>
      <c r="I475" s="52"/>
      <c r="J475" s="64"/>
    </row>
    <row r="476" customFormat="false" ht="15" hidden="false" customHeight="true" outlineLevel="0" collapsed="false">
      <c r="A476" s="36"/>
      <c r="B476" s="42"/>
      <c r="C476" s="42"/>
      <c r="D476" s="42"/>
      <c r="E476" s="38"/>
      <c r="F476" s="38"/>
      <c r="G476" s="38"/>
      <c r="H476" s="40"/>
      <c r="I476" s="42"/>
      <c r="J476" s="63"/>
    </row>
    <row r="477" customFormat="false" ht="15" hidden="false" customHeight="true" outlineLevel="0" collapsed="false">
      <c r="A477" s="46"/>
      <c r="B477" s="52"/>
      <c r="C477" s="52"/>
      <c r="D477" s="52"/>
      <c r="E477" s="48"/>
      <c r="F477" s="48"/>
      <c r="G477" s="48"/>
      <c r="H477" s="50"/>
      <c r="I477" s="52"/>
      <c r="J477" s="64"/>
    </row>
    <row r="478" customFormat="false" ht="15" hidden="false" customHeight="true" outlineLevel="0" collapsed="false">
      <c r="A478" s="36"/>
      <c r="B478" s="42"/>
      <c r="C478" s="42"/>
      <c r="D478" s="42"/>
      <c r="E478" s="38"/>
      <c r="F478" s="38"/>
      <c r="G478" s="38"/>
      <c r="H478" s="40"/>
      <c r="I478" s="42"/>
      <c r="J478" s="63"/>
    </row>
    <row r="479" customFormat="false" ht="15" hidden="false" customHeight="true" outlineLevel="0" collapsed="false">
      <c r="A479" s="46"/>
      <c r="B479" s="52"/>
      <c r="C479" s="52"/>
      <c r="D479" s="52"/>
      <c r="E479" s="48"/>
      <c r="F479" s="48"/>
      <c r="G479" s="48"/>
      <c r="H479" s="50"/>
      <c r="I479" s="52"/>
      <c r="J479" s="64"/>
    </row>
    <row r="480" customFormat="false" ht="15" hidden="false" customHeight="true" outlineLevel="0" collapsed="false">
      <c r="A480" s="36"/>
      <c r="B480" s="42"/>
      <c r="C480" s="42"/>
      <c r="D480" s="42"/>
      <c r="E480" s="38"/>
      <c r="F480" s="38"/>
      <c r="G480" s="38"/>
      <c r="H480" s="40"/>
      <c r="I480" s="42"/>
      <c r="J480" s="63"/>
    </row>
    <row r="481" customFormat="false" ht="15" hidden="false" customHeight="true" outlineLevel="0" collapsed="false">
      <c r="A481" s="46"/>
      <c r="B481" s="52"/>
      <c r="C481" s="52"/>
      <c r="D481" s="52"/>
      <c r="E481" s="48"/>
      <c r="F481" s="48"/>
      <c r="G481" s="48"/>
      <c r="H481" s="50"/>
      <c r="I481" s="52"/>
      <c r="J481" s="64"/>
    </row>
    <row r="482" customFormat="false" ht="15" hidden="false" customHeight="true" outlineLevel="0" collapsed="false">
      <c r="A482" s="36"/>
      <c r="B482" s="42"/>
      <c r="C482" s="42"/>
      <c r="D482" s="42"/>
      <c r="E482" s="38"/>
      <c r="F482" s="38"/>
      <c r="G482" s="38"/>
      <c r="H482" s="40"/>
      <c r="I482" s="42"/>
      <c r="J482" s="63"/>
    </row>
    <row r="483" customFormat="false" ht="15" hidden="false" customHeight="true" outlineLevel="0" collapsed="false">
      <c r="A483" s="46"/>
      <c r="B483" s="52"/>
      <c r="C483" s="52"/>
      <c r="D483" s="52"/>
      <c r="E483" s="48"/>
      <c r="F483" s="48"/>
      <c r="G483" s="48"/>
      <c r="H483" s="50"/>
      <c r="I483" s="52"/>
      <c r="J483" s="64"/>
    </row>
    <row r="484" customFormat="false" ht="15" hidden="false" customHeight="true" outlineLevel="0" collapsed="false">
      <c r="A484" s="36"/>
      <c r="B484" s="42"/>
      <c r="C484" s="42"/>
      <c r="D484" s="42"/>
      <c r="E484" s="38"/>
      <c r="F484" s="38"/>
      <c r="G484" s="38"/>
      <c r="H484" s="40"/>
      <c r="I484" s="42"/>
      <c r="J484" s="63"/>
    </row>
    <row r="485" customFormat="false" ht="15" hidden="false" customHeight="true" outlineLevel="0" collapsed="false">
      <c r="A485" s="46"/>
      <c r="B485" s="52"/>
      <c r="C485" s="52"/>
      <c r="D485" s="52"/>
      <c r="E485" s="48"/>
      <c r="F485" s="48"/>
      <c r="G485" s="48"/>
      <c r="H485" s="50"/>
      <c r="I485" s="52"/>
      <c r="J485" s="64"/>
    </row>
    <row r="486" customFormat="false" ht="15" hidden="false" customHeight="true" outlineLevel="0" collapsed="false">
      <c r="A486" s="36"/>
      <c r="B486" s="42"/>
      <c r="C486" s="42"/>
      <c r="D486" s="42"/>
      <c r="E486" s="38"/>
      <c r="F486" s="38"/>
      <c r="G486" s="38"/>
      <c r="H486" s="40"/>
      <c r="I486" s="42"/>
      <c r="J486" s="63"/>
    </row>
    <row r="487" customFormat="false" ht="15" hidden="false" customHeight="true" outlineLevel="0" collapsed="false">
      <c r="A487" s="46"/>
      <c r="B487" s="52"/>
      <c r="C487" s="52"/>
      <c r="D487" s="52"/>
      <c r="E487" s="48"/>
      <c r="F487" s="48"/>
      <c r="G487" s="48"/>
      <c r="H487" s="50"/>
      <c r="I487" s="52"/>
      <c r="J487" s="64"/>
    </row>
    <row r="488" customFormat="false" ht="15" hidden="false" customHeight="true" outlineLevel="0" collapsed="false">
      <c r="A488" s="36"/>
      <c r="B488" s="42"/>
      <c r="C488" s="42"/>
      <c r="D488" s="42"/>
      <c r="E488" s="38"/>
      <c r="F488" s="38"/>
      <c r="G488" s="38"/>
      <c r="H488" s="40"/>
      <c r="I488" s="42"/>
      <c r="J488" s="63"/>
    </row>
    <row r="489" customFormat="false" ht="15" hidden="false" customHeight="true" outlineLevel="0" collapsed="false">
      <c r="A489" s="46"/>
      <c r="B489" s="52"/>
      <c r="C489" s="52"/>
      <c r="D489" s="52"/>
      <c r="E489" s="48"/>
      <c r="F489" s="48"/>
      <c r="G489" s="48"/>
      <c r="H489" s="50"/>
      <c r="I489" s="52"/>
      <c r="J489" s="64"/>
    </row>
    <row r="490" customFormat="false" ht="15" hidden="false" customHeight="true" outlineLevel="0" collapsed="false">
      <c r="A490" s="36"/>
      <c r="B490" s="42"/>
      <c r="C490" s="42"/>
      <c r="D490" s="42"/>
      <c r="E490" s="38"/>
      <c r="F490" s="38"/>
      <c r="G490" s="38"/>
      <c r="H490" s="40"/>
      <c r="I490" s="42"/>
      <c r="J490" s="63"/>
    </row>
    <row r="491" customFormat="false" ht="15" hidden="false" customHeight="true" outlineLevel="0" collapsed="false">
      <c r="A491" s="46"/>
      <c r="B491" s="52"/>
      <c r="C491" s="52"/>
      <c r="D491" s="52"/>
      <c r="E491" s="48"/>
      <c r="F491" s="48"/>
      <c r="G491" s="48"/>
      <c r="H491" s="50"/>
      <c r="I491" s="52"/>
      <c r="J491" s="64"/>
    </row>
    <row r="492" customFormat="false" ht="15" hidden="false" customHeight="true" outlineLevel="0" collapsed="false">
      <c r="A492" s="36"/>
      <c r="B492" s="42"/>
      <c r="C492" s="42"/>
      <c r="D492" s="42"/>
      <c r="E492" s="38"/>
      <c r="F492" s="38"/>
      <c r="G492" s="38"/>
      <c r="H492" s="40"/>
      <c r="I492" s="42"/>
      <c r="J492" s="63"/>
    </row>
    <row r="493" customFormat="false" ht="15" hidden="false" customHeight="true" outlineLevel="0" collapsed="false">
      <c r="A493" s="46"/>
      <c r="B493" s="52"/>
      <c r="C493" s="52"/>
      <c r="D493" s="52"/>
      <c r="E493" s="48"/>
      <c r="F493" s="48"/>
      <c r="G493" s="48"/>
      <c r="H493" s="50"/>
      <c r="I493" s="52"/>
      <c r="J493" s="64"/>
    </row>
    <row r="494" customFormat="false" ht="15" hidden="false" customHeight="true" outlineLevel="0" collapsed="false">
      <c r="A494" s="36"/>
      <c r="B494" s="42"/>
      <c r="C494" s="42"/>
      <c r="D494" s="42"/>
      <c r="E494" s="38"/>
      <c r="F494" s="38"/>
      <c r="G494" s="38"/>
      <c r="H494" s="40"/>
      <c r="I494" s="42"/>
      <c r="J494" s="63"/>
    </row>
    <row r="495" customFormat="false" ht="15" hidden="false" customHeight="true" outlineLevel="0" collapsed="false">
      <c r="A495" s="46"/>
      <c r="B495" s="52"/>
      <c r="C495" s="52"/>
      <c r="D495" s="52"/>
      <c r="E495" s="48"/>
      <c r="F495" s="48"/>
      <c r="G495" s="48"/>
      <c r="H495" s="50"/>
      <c r="I495" s="52"/>
      <c r="J495" s="64"/>
    </row>
    <row r="496" customFormat="false" ht="15" hidden="false" customHeight="true" outlineLevel="0" collapsed="false">
      <c r="A496" s="36"/>
      <c r="B496" s="42"/>
      <c r="C496" s="42"/>
      <c r="D496" s="42"/>
      <c r="E496" s="38"/>
      <c r="F496" s="38"/>
      <c r="G496" s="38"/>
      <c r="H496" s="40"/>
      <c r="I496" s="42"/>
      <c r="J496" s="63"/>
    </row>
    <row r="497" customFormat="false" ht="15" hidden="false" customHeight="true" outlineLevel="0" collapsed="false">
      <c r="A497" s="46"/>
      <c r="B497" s="52"/>
      <c r="C497" s="52"/>
      <c r="D497" s="52"/>
      <c r="E497" s="48"/>
      <c r="F497" s="48"/>
      <c r="G497" s="48"/>
      <c r="H497" s="50"/>
      <c r="I497" s="52"/>
      <c r="J497" s="64"/>
    </row>
    <row r="498" customFormat="false" ht="15" hidden="false" customHeight="true" outlineLevel="0" collapsed="false">
      <c r="A498" s="36"/>
      <c r="B498" s="42"/>
      <c r="C498" s="42"/>
      <c r="D498" s="42"/>
      <c r="E498" s="38"/>
      <c r="F498" s="38"/>
      <c r="G498" s="38"/>
      <c r="H498" s="40"/>
      <c r="I498" s="42"/>
      <c r="J498" s="63"/>
    </row>
    <row r="499" customFormat="false" ht="15" hidden="false" customHeight="true" outlineLevel="0" collapsed="false">
      <c r="A499" s="46"/>
      <c r="B499" s="52"/>
      <c r="C499" s="52"/>
      <c r="D499" s="52"/>
      <c r="E499" s="48"/>
      <c r="F499" s="48"/>
      <c r="G499" s="48"/>
      <c r="H499" s="50"/>
      <c r="I499" s="52"/>
      <c r="J499" s="64"/>
    </row>
    <row r="500" customFormat="false" ht="15" hidden="false" customHeight="true" outlineLevel="0" collapsed="false">
      <c r="A500" s="36"/>
      <c r="B500" s="42"/>
      <c r="C500" s="42"/>
      <c r="D500" s="42"/>
      <c r="E500" s="38"/>
      <c r="F500" s="38"/>
      <c r="G500" s="38"/>
      <c r="H500" s="40"/>
      <c r="I500" s="42"/>
      <c r="J500" s="63"/>
    </row>
    <row r="501" customFormat="false" ht="15" hidden="false" customHeight="true" outlineLevel="0" collapsed="false">
      <c r="A501" s="46"/>
      <c r="B501" s="52"/>
      <c r="C501" s="52"/>
      <c r="D501" s="52"/>
      <c r="E501" s="48"/>
      <c r="F501" s="48"/>
      <c r="G501" s="48"/>
      <c r="H501" s="50"/>
      <c r="I501" s="52"/>
      <c r="J501" s="64"/>
    </row>
    <row r="502" customFormat="false" ht="15" hidden="false" customHeight="true" outlineLevel="0" collapsed="false">
      <c r="A502" s="36"/>
      <c r="B502" s="42"/>
      <c r="C502" s="42"/>
      <c r="D502" s="42"/>
      <c r="E502" s="38"/>
      <c r="F502" s="38"/>
      <c r="G502" s="38"/>
      <c r="H502" s="40"/>
      <c r="I502" s="42"/>
      <c r="J502" s="63"/>
    </row>
    <row r="503" customFormat="false" ht="15" hidden="false" customHeight="true" outlineLevel="0" collapsed="false">
      <c r="A503" s="46"/>
      <c r="B503" s="52"/>
      <c r="C503" s="52"/>
      <c r="D503" s="52"/>
      <c r="E503" s="48"/>
      <c r="F503" s="48"/>
      <c r="G503" s="48"/>
      <c r="H503" s="50"/>
      <c r="I503" s="52"/>
      <c r="J503" s="64"/>
    </row>
    <row r="504" customFormat="false" ht="15" hidden="false" customHeight="true" outlineLevel="0" collapsed="false">
      <c r="A504" s="36"/>
      <c r="B504" s="42"/>
      <c r="C504" s="42"/>
      <c r="D504" s="42"/>
      <c r="E504" s="38"/>
      <c r="F504" s="38"/>
      <c r="G504" s="38"/>
      <c r="H504" s="40"/>
      <c r="I504" s="42"/>
      <c r="J504" s="63"/>
    </row>
    <row r="505" customFormat="false" ht="15" hidden="false" customHeight="true" outlineLevel="0" collapsed="false">
      <c r="A505" s="46"/>
      <c r="B505" s="52"/>
      <c r="C505" s="52"/>
      <c r="D505" s="52"/>
      <c r="E505" s="48"/>
      <c r="F505" s="48"/>
      <c r="G505" s="48"/>
      <c r="H505" s="50"/>
      <c r="I505" s="52"/>
      <c r="J505" s="64"/>
    </row>
    <row r="506" customFormat="false" ht="15" hidden="false" customHeight="true" outlineLevel="0" collapsed="false">
      <c r="A506" s="36"/>
      <c r="B506" s="42"/>
      <c r="C506" s="42"/>
      <c r="D506" s="42"/>
      <c r="E506" s="38"/>
      <c r="F506" s="38"/>
      <c r="G506" s="38"/>
      <c r="H506" s="40"/>
      <c r="I506" s="42"/>
      <c r="J506" s="63"/>
    </row>
    <row r="507" customFormat="false" ht="15" hidden="false" customHeight="true" outlineLevel="0" collapsed="false">
      <c r="A507" s="46"/>
      <c r="B507" s="52"/>
      <c r="C507" s="52"/>
      <c r="D507" s="52"/>
      <c r="E507" s="48"/>
      <c r="F507" s="48"/>
      <c r="G507" s="48"/>
      <c r="H507" s="50"/>
      <c r="I507" s="52"/>
      <c r="J507" s="64"/>
    </row>
    <row r="508" customFormat="false" ht="15" hidden="false" customHeight="true" outlineLevel="0" collapsed="false">
      <c r="A508" s="36"/>
      <c r="B508" s="42"/>
      <c r="C508" s="42"/>
      <c r="D508" s="42"/>
      <c r="E508" s="38"/>
      <c r="F508" s="38"/>
      <c r="G508" s="38"/>
      <c r="H508" s="40"/>
      <c r="I508" s="42"/>
      <c r="J508" s="63"/>
    </row>
    <row r="509" customFormat="false" ht="15" hidden="false" customHeight="true" outlineLevel="0" collapsed="false">
      <c r="A509" s="46"/>
      <c r="B509" s="52"/>
      <c r="C509" s="52"/>
      <c r="D509" s="52"/>
      <c r="E509" s="48"/>
      <c r="F509" s="48"/>
      <c r="G509" s="48"/>
      <c r="H509" s="50"/>
      <c r="I509" s="52"/>
      <c r="J509" s="64"/>
    </row>
    <row r="510" customFormat="false" ht="15" hidden="false" customHeight="true" outlineLevel="0" collapsed="false">
      <c r="A510" s="36"/>
      <c r="B510" s="42"/>
      <c r="C510" s="42"/>
      <c r="D510" s="42"/>
      <c r="E510" s="38"/>
      <c r="F510" s="38"/>
      <c r="G510" s="38"/>
      <c r="H510" s="40"/>
      <c r="I510" s="42"/>
      <c r="J510" s="63"/>
    </row>
    <row r="511" customFormat="false" ht="15" hidden="false" customHeight="true" outlineLevel="0" collapsed="false">
      <c r="A511" s="46"/>
      <c r="B511" s="52"/>
      <c r="C511" s="52"/>
      <c r="D511" s="52"/>
      <c r="E511" s="48"/>
      <c r="F511" s="48"/>
      <c r="G511" s="48"/>
      <c r="H511" s="50"/>
      <c r="I511" s="52"/>
      <c r="J511" s="64"/>
    </row>
    <row r="512" customFormat="false" ht="15" hidden="false" customHeight="true" outlineLevel="0" collapsed="false">
      <c r="A512" s="36"/>
      <c r="B512" s="42"/>
      <c r="C512" s="42"/>
      <c r="D512" s="42"/>
      <c r="E512" s="38"/>
      <c r="F512" s="38"/>
      <c r="G512" s="38"/>
      <c r="H512" s="40"/>
      <c r="I512" s="42"/>
      <c r="J512" s="63"/>
    </row>
    <row r="513" customFormat="false" ht="15" hidden="false" customHeight="true" outlineLevel="0" collapsed="false">
      <c r="A513" s="46"/>
      <c r="B513" s="52"/>
      <c r="C513" s="52"/>
      <c r="D513" s="52"/>
      <c r="E513" s="48"/>
      <c r="F513" s="48"/>
      <c r="G513" s="48"/>
      <c r="H513" s="50"/>
      <c r="I513" s="52"/>
      <c r="J513" s="64"/>
    </row>
    <row r="514" customFormat="false" ht="15" hidden="false" customHeight="true" outlineLevel="0" collapsed="false">
      <c r="A514" s="36"/>
      <c r="B514" s="42"/>
      <c r="C514" s="42"/>
      <c r="D514" s="42"/>
      <c r="E514" s="38"/>
      <c r="F514" s="38"/>
      <c r="G514" s="38"/>
      <c r="H514" s="40"/>
      <c r="I514" s="42"/>
      <c r="J514" s="63"/>
    </row>
    <row r="515" customFormat="false" ht="15" hidden="false" customHeight="true" outlineLevel="0" collapsed="false">
      <c r="A515" s="46"/>
      <c r="B515" s="52"/>
      <c r="C515" s="52"/>
      <c r="D515" s="52"/>
      <c r="E515" s="48"/>
      <c r="F515" s="48"/>
      <c r="G515" s="48"/>
      <c r="H515" s="50"/>
      <c r="I515" s="52"/>
      <c r="J515" s="64"/>
    </row>
    <row r="516" customFormat="false" ht="15" hidden="false" customHeight="true" outlineLevel="0" collapsed="false">
      <c r="A516" s="36"/>
      <c r="B516" s="42"/>
      <c r="C516" s="42"/>
      <c r="D516" s="42"/>
      <c r="E516" s="38"/>
      <c r="F516" s="38"/>
      <c r="G516" s="38"/>
      <c r="H516" s="40"/>
      <c r="I516" s="42"/>
      <c r="J516" s="63"/>
    </row>
    <row r="517" customFormat="false" ht="15" hidden="false" customHeight="true" outlineLevel="0" collapsed="false">
      <c r="A517" s="46"/>
      <c r="B517" s="52"/>
      <c r="C517" s="52"/>
      <c r="D517" s="52"/>
      <c r="E517" s="48"/>
      <c r="F517" s="48"/>
      <c r="G517" s="48"/>
      <c r="H517" s="50"/>
      <c r="I517" s="52"/>
      <c r="J517" s="64"/>
    </row>
    <row r="518" customFormat="false" ht="15" hidden="false" customHeight="true" outlineLevel="0" collapsed="false">
      <c r="A518" s="36"/>
      <c r="B518" s="42"/>
      <c r="C518" s="42"/>
      <c r="D518" s="42"/>
      <c r="E518" s="38"/>
      <c r="F518" s="38"/>
      <c r="G518" s="38"/>
      <c r="H518" s="40"/>
      <c r="I518" s="42"/>
      <c r="J518" s="63"/>
    </row>
    <row r="519" customFormat="false" ht="15" hidden="false" customHeight="true" outlineLevel="0" collapsed="false">
      <c r="A519" s="46"/>
      <c r="B519" s="52"/>
      <c r="C519" s="52"/>
      <c r="D519" s="52"/>
      <c r="E519" s="48"/>
      <c r="F519" s="48"/>
      <c r="G519" s="48"/>
      <c r="H519" s="50"/>
      <c r="I519" s="52"/>
      <c r="J519" s="64"/>
    </row>
    <row r="520" customFormat="false" ht="15" hidden="false" customHeight="true" outlineLevel="0" collapsed="false">
      <c r="A520" s="36"/>
      <c r="B520" s="42"/>
      <c r="C520" s="42"/>
      <c r="D520" s="42"/>
      <c r="E520" s="38"/>
      <c r="F520" s="38"/>
      <c r="G520" s="38"/>
      <c r="H520" s="40"/>
      <c r="I520" s="42"/>
      <c r="J520" s="63"/>
    </row>
    <row r="521" customFormat="false" ht="15" hidden="false" customHeight="true" outlineLevel="0" collapsed="false">
      <c r="A521" s="46"/>
      <c r="B521" s="52"/>
      <c r="C521" s="52"/>
      <c r="D521" s="52"/>
      <c r="E521" s="48"/>
      <c r="F521" s="48"/>
      <c r="G521" s="48"/>
      <c r="H521" s="50"/>
      <c r="I521" s="52"/>
      <c r="J521" s="64"/>
    </row>
    <row r="522" customFormat="false" ht="15" hidden="false" customHeight="true" outlineLevel="0" collapsed="false">
      <c r="A522" s="36"/>
      <c r="B522" s="42"/>
      <c r="C522" s="42"/>
      <c r="D522" s="42"/>
      <c r="E522" s="38"/>
      <c r="F522" s="38"/>
      <c r="G522" s="38"/>
      <c r="H522" s="40"/>
      <c r="I522" s="42"/>
      <c r="J522" s="63"/>
    </row>
    <row r="523" customFormat="false" ht="15" hidden="false" customHeight="true" outlineLevel="0" collapsed="false">
      <c r="A523" s="46"/>
      <c r="B523" s="52"/>
      <c r="C523" s="52"/>
      <c r="D523" s="52"/>
      <c r="E523" s="48"/>
      <c r="F523" s="48"/>
      <c r="G523" s="48"/>
      <c r="H523" s="50"/>
      <c r="I523" s="52"/>
      <c r="J523" s="64"/>
    </row>
    <row r="524" customFormat="false" ht="15" hidden="false" customHeight="true" outlineLevel="0" collapsed="false">
      <c r="A524" s="36"/>
      <c r="B524" s="42"/>
      <c r="C524" s="42"/>
      <c r="D524" s="42"/>
      <c r="E524" s="38"/>
      <c r="F524" s="38"/>
      <c r="G524" s="38"/>
      <c r="H524" s="40"/>
      <c r="I524" s="42"/>
      <c r="J524" s="63"/>
    </row>
    <row r="525" customFormat="false" ht="15" hidden="false" customHeight="true" outlineLevel="0" collapsed="false">
      <c r="A525" s="46"/>
      <c r="B525" s="52"/>
      <c r="C525" s="52"/>
      <c r="D525" s="52"/>
      <c r="E525" s="48"/>
      <c r="F525" s="48"/>
      <c r="G525" s="48"/>
      <c r="H525" s="50"/>
      <c r="I525" s="52"/>
      <c r="J525" s="64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2">
    <mergeCell ref="A1:J1"/>
    <mergeCell ref="A2:J2"/>
  </mergeCells>
  <dataValidations count="2">
    <dataValidation allowBlank="true" errorStyle="stop" operator="between" showDropDown="false" showErrorMessage="false" showInputMessage="false" sqref="B6:B525" type="list">
      <formula1>'Reference Lists'!$F$2:$F$5</formula1>
      <formula2>0</formula2>
    </dataValidation>
    <dataValidation allowBlank="true" errorStyle="stop" operator="between" showDropDown="false" showErrorMessage="false" showInputMessage="false" sqref="I6:I525" type="list">
      <formula1>'Reference Lists'!$G$2:$G$5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  <tableParts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12"/>
    <col collapsed="false" customWidth="true" hidden="false" outlineLevel="0" max="2" min="2" style="11" width="20"/>
    <col collapsed="false" customWidth="true" hidden="false" outlineLevel="0" max="3" min="3" style="11" width="14"/>
    <col collapsed="false" customWidth="true" hidden="false" outlineLevel="0" max="4" min="4" style="11" width="30"/>
    <col collapsed="false" customWidth="true" hidden="false" outlineLevel="0" max="5" min="5" style="11" width="18"/>
  </cols>
  <sheetData>
    <row r="1" customFormat="false" ht="21.75" hidden="false" customHeight="true" outlineLevel="0" collapsed="false">
      <c r="A1" s="32" t="s">
        <v>156</v>
      </c>
      <c r="B1" s="32"/>
      <c r="C1" s="32"/>
      <c r="D1" s="32"/>
      <c r="E1" s="32"/>
    </row>
    <row r="2" customFormat="false" ht="24" hidden="false" customHeight="true" outlineLevel="0" collapsed="false">
      <c r="A2" s="33" t="s">
        <v>157</v>
      </c>
      <c r="B2" s="33"/>
      <c r="C2" s="33"/>
      <c r="D2" s="33"/>
      <c r="E2" s="33"/>
    </row>
    <row r="5" customFormat="false" ht="30" hidden="false" customHeight="true" outlineLevel="0" collapsed="false">
      <c r="A5" s="34" t="s">
        <v>158</v>
      </c>
      <c r="B5" s="34" t="s">
        <v>159</v>
      </c>
      <c r="C5" s="34" t="s">
        <v>160</v>
      </c>
      <c r="D5" s="34" t="s">
        <v>100</v>
      </c>
      <c r="E5" s="34" t="s">
        <v>161</v>
      </c>
    </row>
    <row r="6" customFormat="false" ht="15" hidden="false" customHeight="true" outlineLevel="0" collapsed="false">
      <c r="A6" s="36"/>
      <c r="B6" s="37"/>
      <c r="C6" s="38"/>
      <c r="D6" s="65"/>
      <c r="E6" s="39" t="str">
        <f aca="false">IF($A6="","",SUM($C$6:C6))</f>
        <v/>
      </c>
    </row>
    <row r="7" customFormat="false" ht="15" hidden="false" customHeight="true" outlineLevel="0" collapsed="false">
      <c r="A7" s="46"/>
      <c r="B7" s="47"/>
      <c r="C7" s="48"/>
      <c r="D7" s="66"/>
      <c r="E7" s="49" t="str">
        <f aca="false">IF($A7="","",SUM($C$6:C7))</f>
        <v/>
      </c>
    </row>
    <row r="8" customFormat="false" ht="15" hidden="false" customHeight="true" outlineLevel="0" collapsed="false">
      <c r="A8" s="36"/>
      <c r="B8" s="37"/>
      <c r="C8" s="38"/>
      <c r="D8" s="65"/>
      <c r="E8" s="39" t="str">
        <f aca="false">IF($A8="","",SUM($C$6:C8))</f>
        <v/>
      </c>
    </row>
    <row r="9" customFormat="false" ht="15" hidden="false" customHeight="true" outlineLevel="0" collapsed="false">
      <c r="A9" s="46"/>
      <c r="B9" s="47"/>
      <c r="C9" s="48"/>
      <c r="D9" s="66"/>
      <c r="E9" s="49" t="str">
        <f aca="false">IF($A9="","",SUM($C$6:C9))</f>
        <v/>
      </c>
    </row>
    <row r="10" customFormat="false" ht="15" hidden="false" customHeight="true" outlineLevel="0" collapsed="false">
      <c r="A10" s="36"/>
      <c r="B10" s="37"/>
      <c r="C10" s="38"/>
      <c r="D10" s="65"/>
      <c r="E10" s="39" t="str">
        <f aca="false">IF($A10="","",SUM($C$6:C10))</f>
        <v/>
      </c>
    </row>
    <row r="11" customFormat="false" ht="15" hidden="false" customHeight="true" outlineLevel="0" collapsed="false">
      <c r="A11" s="46"/>
      <c r="B11" s="47"/>
      <c r="C11" s="48"/>
      <c r="D11" s="66"/>
      <c r="E11" s="49" t="str">
        <f aca="false">IF($A11="","",SUM($C$6:C11))</f>
        <v/>
      </c>
    </row>
    <row r="12" customFormat="false" ht="15" hidden="false" customHeight="true" outlineLevel="0" collapsed="false">
      <c r="A12" s="36"/>
      <c r="B12" s="37"/>
      <c r="C12" s="38"/>
      <c r="D12" s="65"/>
      <c r="E12" s="39" t="str">
        <f aca="false">IF($A12="","",SUM($C$6:C12))</f>
        <v/>
      </c>
    </row>
    <row r="13" customFormat="false" ht="15" hidden="false" customHeight="true" outlineLevel="0" collapsed="false">
      <c r="A13" s="46"/>
      <c r="B13" s="47"/>
      <c r="C13" s="48"/>
      <c r="D13" s="66"/>
      <c r="E13" s="49" t="str">
        <f aca="false">IF($A13="","",SUM($C$6:C13))</f>
        <v/>
      </c>
    </row>
    <row r="14" customFormat="false" ht="15" hidden="false" customHeight="true" outlineLevel="0" collapsed="false">
      <c r="A14" s="36"/>
      <c r="B14" s="37"/>
      <c r="C14" s="38"/>
      <c r="D14" s="65"/>
      <c r="E14" s="39" t="str">
        <f aca="false">IF($A14="","",SUM($C$6:C14))</f>
        <v/>
      </c>
    </row>
    <row r="15" customFormat="false" ht="15" hidden="false" customHeight="true" outlineLevel="0" collapsed="false">
      <c r="A15" s="46"/>
      <c r="B15" s="47"/>
      <c r="C15" s="48"/>
      <c r="D15" s="66"/>
      <c r="E15" s="49" t="str">
        <f aca="false">IF($A15="","",SUM($C$6:C15))</f>
        <v/>
      </c>
    </row>
    <row r="16" customFormat="false" ht="15" hidden="false" customHeight="true" outlineLevel="0" collapsed="false">
      <c r="A16" s="36"/>
      <c r="B16" s="37"/>
      <c r="C16" s="38"/>
      <c r="D16" s="65"/>
      <c r="E16" s="39" t="str">
        <f aca="false">IF($A16="","",SUM($C$6:C16))</f>
        <v/>
      </c>
    </row>
    <row r="17" customFormat="false" ht="15" hidden="false" customHeight="true" outlineLevel="0" collapsed="false">
      <c r="A17" s="46"/>
      <c r="B17" s="47"/>
      <c r="C17" s="48"/>
      <c r="D17" s="66"/>
      <c r="E17" s="49" t="str">
        <f aca="false">IF($A17="","",SUM($C$6:C17))</f>
        <v/>
      </c>
    </row>
    <row r="18" customFormat="false" ht="15" hidden="false" customHeight="true" outlineLevel="0" collapsed="false">
      <c r="A18" s="36"/>
      <c r="B18" s="37"/>
      <c r="C18" s="38"/>
      <c r="D18" s="65"/>
      <c r="E18" s="39" t="str">
        <f aca="false">IF($A18="","",SUM($C$6:C18))</f>
        <v/>
      </c>
    </row>
    <row r="19" customFormat="false" ht="15" hidden="false" customHeight="true" outlineLevel="0" collapsed="false">
      <c r="A19" s="46"/>
      <c r="B19" s="47"/>
      <c r="C19" s="48"/>
      <c r="D19" s="66"/>
      <c r="E19" s="49" t="str">
        <f aca="false">IF($A19="","",SUM($C$6:C19))</f>
        <v/>
      </c>
    </row>
    <row r="20" customFormat="false" ht="15" hidden="false" customHeight="true" outlineLevel="0" collapsed="false">
      <c r="A20" s="36"/>
      <c r="B20" s="37"/>
      <c r="C20" s="38"/>
      <c r="D20" s="65"/>
      <c r="E20" s="39" t="str">
        <f aca="false">IF($A20="","",SUM($C$6:C20))</f>
        <v/>
      </c>
    </row>
    <row r="21" customFormat="false" ht="15" hidden="false" customHeight="true" outlineLevel="0" collapsed="false">
      <c r="A21" s="46"/>
      <c r="B21" s="47"/>
      <c r="C21" s="48"/>
      <c r="D21" s="66"/>
      <c r="E21" s="49" t="str">
        <f aca="false">IF($A21="","",SUM($C$6:C21))</f>
        <v/>
      </c>
    </row>
    <row r="22" customFormat="false" ht="15" hidden="false" customHeight="true" outlineLevel="0" collapsed="false">
      <c r="A22" s="36"/>
      <c r="B22" s="37"/>
      <c r="C22" s="38"/>
      <c r="D22" s="65"/>
      <c r="E22" s="39" t="str">
        <f aca="false">IF($A22="","",SUM($C$6:C22))</f>
        <v/>
      </c>
    </row>
    <row r="23" customFormat="false" ht="15" hidden="false" customHeight="true" outlineLevel="0" collapsed="false">
      <c r="A23" s="46"/>
      <c r="B23" s="47"/>
      <c r="C23" s="48"/>
      <c r="D23" s="66"/>
      <c r="E23" s="49" t="str">
        <f aca="false">IF($A23="","",SUM($C$6:C23))</f>
        <v/>
      </c>
    </row>
    <row r="24" customFormat="false" ht="15" hidden="false" customHeight="true" outlineLevel="0" collapsed="false">
      <c r="A24" s="36"/>
      <c r="B24" s="37"/>
      <c r="C24" s="38"/>
      <c r="D24" s="65"/>
      <c r="E24" s="39" t="str">
        <f aca="false">IF($A24="","",SUM($C$6:C24))</f>
        <v/>
      </c>
    </row>
    <row r="25" customFormat="false" ht="15" hidden="false" customHeight="true" outlineLevel="0" collapsed="false">
      <c r="A25" s="46"/>
      <c r="B25" s="47"/>
      <c r="C25" s="48"/>
      <c r="D25" s="66"/>
      <c r="E25" s="49" t="str">
        <f aca="false">IF($A25="","",SUM($C$6:C25))</f>
        <v/>
      </c>
    </row>
    <row r="26" customFormat="false" ht="15" hidden="false" customHeight="true" outlineLevel="0" collapsed="false">
      <c r="A26" s="36"/>
      <c r="B26" s="37"/>
      <c r="C26" s="38"/>
      <c r="D26" s="65"/>
      <c r="E26" s="39" t="str">
        <f aca="false">IF($A26="","",SUM($C$6:C26))</f>
        <v/>
      </c>
    </row>
    <row r="27" customFormat="false" ht="15" hidden="false" customHeight="true" outlineLevel="0" collapsed="false">
      <c r="A27" s="46"/>
      <c r="B27" s="47"/>
      <c r="C27" s="48"/>
      <c r="D27" s="66"/>
      <c r="E27" s="49" t="str">
        <f aca="false">IF($A27="","",SUM($C$6:C27))</f>
        <v/>
      </c>
    </row>
    <row r="28" customFormat="false" ht="15" hidden="false" customHeight="true" outlineLevel="0" collapsed="false">
      <c r="A28" s="36"/>
      <c r="B28" s="37"/>
      <c r="C28" s="38"/>
      <c r="D28" s="65"/>
      <c r="E28" s="39" t="str">
        <f aca="false">IF($A28="","",SUM($C$6:C28))</f>
        <v/>
      </c>
    </row>
    <row r="29" customFormat="false" ht="15" hidden="false" customHeight="true" outlineLevel="0" collapsed="false">
      <c r="A29" s="46"/>
      <c r="B29" s="47"/>
      <c r="C29" s="48"/>
      <c r="D29" s="66"/>
      <c r="E29" s="49" t="str">
        <f aca="false">IF($A29="","",SUM($C$6:C29))</f>
        <v/>
      </c>
    </row>
    <row r="30" customFormat="false" ht="15" hidden="false" customHeight="true" outlineLevel="0" collapsed="false">
      <c r="A30" s="36"/>
      <c r="B30" s="37"/>
      <c r="C30" s="38"/>
      <c r="D30" s="65"/>
      <c r="E30" s="39" t="str">
        <f aca="false">IF($A30="","",SUM($C$6:C30))</f>
        <v/>
      </c>
    </row>
    <row r="31" customFormat="false" ht="15" hidden="false" customHeight="true" outlineLevel="0" collapsed="false">
      <c r="A31" s="46"/>
      <c r="B31" s="47"/>
      <c r="C31" s="48"/>
      <c r="D31" s="66"/>
      <c r="E31" s="49" t="str">
        <f aca="false">IF($A31="","",SUM($C$6:C31))</f>
        <v/>
      </c>
    </row>
    <row r="32" customFormat="false" ht="15" hidden="false" customHeight="true" outlineLevel="0" collapsed="false">
      <c r="A32" s="36"/>
      <c r="B32" s="37"/>
      <c r="C32" s="38"/>
      <c r="D32" s="65"/>
      <c r="E32" s="39" t="str">
        <f aca="false">IF($A32="","",SUM($C$6:C32))</f>
        <v/>
      </c>
    </row>
    <row r="33" customFormat="false" ht="15" hidden="false" customHeight="true" outlineLevel="0" collapsed="false">
      <c r="A33" s="46"/>
      <c r="B33" s="47"/>
      <c r="C33" s="48"/>
      <c r="D33" s="66"/>
      <c r="E33" s="49" t="str">
        <f aca="false">IF($A33="","",SUM($C$6:C33))</f>
        <v/>
      </c>
    </row>
    <row r="34" customFormat="false" ht="15" hidden="false" customHeight="true" outlineLevel="0" collapsed="false">
      <c r="A34" s="36"/>
      <c r="B34" s="37"/>
      <c r="C34" s="38"/>
      <c r="D34" s="65"/>
      <c r="E34" s="39" t="str">
        <f aca="false">IF($A34="","",SUM($C$6:C34))</f>
        <v/>
      </c>
    </row>
    <row r="35" customFormat="false" ht="15" hidden="false" customHeight="true" outlineLevel="0" collapsed="false">
      <c r="A35" s="46"/>
      <c r="B35" s="47"/>
      <c r="C35" s="48"/>
      <c r="D35" s="66"/>
      <c r="E35" s="49" t="str">
        <f aca="false">IF($A35="","",SUM($C$6:C35))</f>
        <v/>
      </c>
    </row>
    <row r="36" customFormat="false" ht="15" hidden="false" customHeight="true" outlineLevel="0" collapsed="false">
      <c r="A36" s="36"/>
      <c r="B36" s="37"/>
      <c r="C36" s="38"/>
      <c r="D36" s="65"/>
      <c r="E36" s="39" t="str">
        <f aca="false">IF($A36="","",SUM($C$6:C36))</f>
        <v/>
      </c>
    </row>
    <row r="37" customFormat="false" ht="15" hidden="false" customHeight="true" outlineLevel="0" collapsed="false">
      <c r="A37" s="46"/>
      <c r="B37" s="47"/>
      <c r="C37" s="48"/>
      <c r="D37" s="66"/>
      <c r="E37" s="49" t="str">
        <f aca="false">IF($A37="","",SUM($C$6:C37))</f>
        <v/>
      </c>
    </row>
    <row r="38" customFormat="false" ht="15" hidden="false" customHeight="true" outlineLevel="0" collapsed="false">
      <c r="A38" s="36"/>
      <c r="B38" s="37"/>
      <c r="C38" s="38"/>
      <c r="D38" s="65"/>
      <c r="E38" s="39" t="str">
        <f aca="false">IF($A38="","",SUM($C$6:C38))</f>
        <v/>
      </c>
    </row>
    <row r="39" customFormat="false" ht="15" hidden="false" customHeight="true" outlineLevel="0" collapsed="false">
      <c r="A39" s="46"/>
      <c r="B39" s="47"/>
      <c r="C39" s="48"/>
      <c r="D39" s="66"/>
      <c r="E39" s="49" t="str">
        <f aca="false">IF($A39="","",SUM($C$6:C39))</f>
        <v/>
      </c>
    </row>
    <row r="40" customFormat="false" ht="15" hidden="false" customHeight="true" outlineLevel="0" collapsed="false">
      <c r="A40" s="36"/>
      <c r="B40" s="37"/>
      <c r="C40" s="38"/>
      <c r="D40" s="65"/>
      <c r="E40" s="39" t="str">
        <f aca="false">IF($A40="","",SUM($C$6:C40))</f>
        <v/>
      </c>
    </row>
    <row r="41" customFormat="false" ht="15" hidden="false" customHeight="true" outlineLevel="0" collapsed="false">
      <c r="A41" s="46"/>
      <c r="B41" s="47"/>
      <c r="C41" s="48"/>
      <c r="D41" s="66"/>
      <c r="E41" s="49" t="str">
        <f aca="false">IF($A41="","",SUM($C$6:C41))</f>
        <v/>
      </c>
    </row>
    <row r="42" customFormat="false" ht="15" hidden="false" customHeight="true" outlineLevel="0" collapsed="false">
      <c r="A42" s="36"/>
      <c r="B42" s="37"/>
      <c r="C42" s="38"/>
      <c r="D42" s="65"/>
      <c r="E42" s="39" t="str">
        <f aca="false">IF($A42="","",SUM($C$6:C42))</f>
        <v/>
      </c>
    </row>
    <row r="43" customFormat="false" ht="15" hidden="false" customHeight="true" outlineLevel="0" collapsed="false">
      <c r="A43" s="46"/>
      <c r="B43" s="47"/>
      <c r="C43" s="48"/>
      <c r="D43" s="66"/>
      <c r="E43" s="49" t="str">
        <f aca="false">IF($A43="","",SUM($C$6:C43))</f>
        <v/>
      </c>
    </row>
    <row r="44" customFormat="false" ht="15" hidden="false" customHeight="true" outlineLevel="0" collapsed="false">
      <c r="A44" s="36"/>
      <c r="B44" s="37"/>
      <c r="C44" s="38"/>
      <c r="D44" s="65"/>
      <c r="E44" s="39" t="str">
        <f aca="false">IF($A44="","",SUM($C$6:C44))</f>
        <v/>
      </c>
    </row>
    <row r="45" customFormat="false" ht="15" hidden="false" customHeight="true" outlineLevel="0" collapsed="false">
      <c r="A45" s="46"/>
      <c r="B45" s="47"/>
      <c r="C45" s="48"/>
      <c r="D45" s="66"/>
      <c r="E45" s="49" t="str">
        <f aca="false">IF($A45="","",SUM($C$6:C45))</f>
        <v/>
      </c>
    </row>
    <row r="46" customFormat="false" ht="15" hidden="false" customHeight="true" outlineLevel="0" collapsed="false">
      <c r="A46" s="36"/>
      <c r="B46" s="37"/>
      <c r="C46" s="38"/>
      <c r="D46" s="65"/>
      <c r="E46" s="39" t="str">
        <f aca="false">IF($A46="","",SUM($C$6:C46))</f>
        <v/>
      </c>
    </row>
    <row r="47" customFormat="false" ht="15" hidden="false" customHeight="true" outlineLevel="0" collapsed="false">
      <c r="A47" s="46"/>
      <c r="B47" s="47"/>
      <c r="C47" s="48"/>
      <c r="D47" s="66"/>
      <c r="E47" s="49" t="str">
        <f aca="false">IF($A47="","",SUM($C$6:C47))</f>
        <v/>
      </c>
    </row>
    <row r="48" customFormat="false" ht="15" hidden="false" customHeight="true" outlineLevel="0" collapsed="false">
      <c r="A48" s="36"/>
      <c r="B48" s="37"/>
      <c r="C48" s="38"/>
      <c r="D48" s="65"/>
      <c r="E48" s="39" t="str">
        <f aca="false">IF($A48="","",SUM($C$6:C48))</f>
        <v/>
      </c>
    </row>
    <row r="49" customFormat="false" ht="15" hidden="false" customHeight="true" outlineLevel="0" collapsed="false">
      <c r="A49" s="46"/>
      <c r="B49" s="47"/>
      <c r="C49" s="48"/>
      <c r="D49" s="66"/>
      <c r="E49" s="49" t="str">
        <f aca="false">IF($A49="","",SUM($C$6:C49))</f>
        <v/>
      </c>
    </row>
    <row r="50" customFormat="false" ht="15" hidden="false" customHeight="true" outlineLevel="0" collapsed="false">
      <c r="A50" s="36"/>
      <c r="B50" s="37"/>
      <c r="C50" s="38"/>
      <c r="D50" s="65"/>
      <c r="E50" s="39" t="str">
        <f aca="false">IF($A50="","",SUM($C$6:C50))</f>
        <v/>
      </c>
    </row>
    <row r="51" customFormat="false" ht="15" hidden="false" customHeight="true" outlineLevel="0" collapsed="false">
      <c r="A51" s="46"/>
      <c r="B51" s="47"/>
      <c r="C51" s="48"/>
      <c r="D51" s="66"/>
      <c r="E51" s="49" t="str">
        <f aca="false">IF($A51="","",SUM($C$6:C51))</f>
        <v/>
      </c>
    </row>
    <row r="52" customFormat="false" ht="15" hidden="false" customHeight="true" outlineLevel="0" collapsed="false">
      <c r="A52" s="36"/>
      <c r="B52" s="37"/>
      <c r="C52" s="38"/>
      <c r="D52" s="65"/>
      <c r="E52" s="39" t="str">
        <f aca="false">IF($A52="","",SUM($C$6:C52))</f>
        <v/>
      </c>
    </row>
    <row r="53" customFormat="false" ht="15" hidden="false" customHeight="true" outlineLevel="0" collapsed="false">
      <c r="A53" s="46"/>
      <c r="B53" s="47"/>
      <c r="C53" s="48"/>
      <c r="D53" s="66"/>
      <c r="E53" s="49" t="str">
        <f aca="false">IF($A53="","",SUM($C$6:C53))</f>
        <v/>
      </c>
    </row>
    <row r="54" customFormat="false" ht="15" hidden="false" customHeight="true" outlineLevel="0" collapsed="false">
      <c r="A54" s="36"/>
      <c r="B54" s="37"/>
      <c r="C54" s="38"/>
      <c r="D54" s="65"/>
      <c r="E54" s="39" t="str">
        <f aca="false">IF($A54="","",SUM($C$6:C54))</f>
        <v/>
      </c>
    </row>
    <row r="55" customFormat="false" ht="15" hidden="false" customHeight="true" outlineLevel="0" collapsed="false">
      <c r="A55" s="46"/>
      <c r="B55" s="47"/>
      <c r="C55" s="48"/>
      <c r="D55" s="66"/>
      <c r="E55" s="49" t="str">
        <f aca="false">IF($A55="","",SUM($C$6:C55))</f>
        <v/>
      </c>
    </row>
    <row r="56" customFormat="false" ht="15" hidden="false" customHeight="true" outlineLevel="0" collapsed="false">
      <c r="A56" s="36"/>
      <c r="B56" s="37"/>
      <c r="C56" s="38"/>
      <c r="D56" s="65"/>
      <c r="E56" s="39" t="str">
        <f aca="false">IF($A56="","",SUM($C$6:C56))</f>
        <v/>
      </c>
    </row>
    <row r="57" customFormat="false" ht="15" hidden="false" customHeight="true" outlineLevel="0" collapsed="false">
      <c r="A57" s="46"/>
      <c r="B57" s="47"/>
      <c r="C57" s="48"/>
      <c r="D57" s="66"/>
      <c r="E57" s="49" t="str">
        <f aca="false">IF($A57="","",SUM($C$6:C57))</f>
        <v/>
      </c>
    </row>
    <row r="58" customFormat="false" ht="15" hidden="false" customHeight="true" outlineLevel="0" collapsed="false">
      <c r="A58" s="36"/>
      <c r="B58" s="37"/>
      <c r="C58" s="38"/>
      <c r="D58" s="65"/>
      <c r="E58" s="39" t="str">
        <f aca="false">IF($A58="","",SUM($C$6:C58))</f>
        <v/>
      </c>
    </row>
    <row r="59" customFormat="false" ht="15" hidden="false" customHeight="true" outlineLevel="0" collapsed="false">
      <c r="A59" s="46"/>
      <c r="B59" s="47"/>
      <c r="C59" s="48"/>
      <c r="D59" s="66"/>
      <c r="E59" s="49" t="str">
        <f aca="false">IF($A59="","",SUM($C$6:C59))</f>
        <v/>
      </c>
    </row>
    <row r="60" customFormat="false" ht="15" hidden="false" customHeight="true" outlineLevel="0" collapsed="false">
      <c r="A60" s="36"/>
      <c r="B60" s="37"/>
      <c r="C60" s="38"/>
      <c r="D60" s="65"/>
      <c r="E60" s="39" t="str">
        <f aca="false">IF($A60="","",SUM($C$6:C60))</f>
        <v/>
      </c>
    </row>
    <row r="61" customFormat="false" ht="15" hidden="false" customHeight="true" outlineLevel="0" collapsed="false">
      <c r="A61" s="46"/>
      <c r="B61" s="47"/>
      <c r="C61" s="48"/>
      <c r="D61" s="66"/>
      <c r="E61" s="49" t="str">
        <f aca="false">IF($A61="","",SUM($C$6:C61))</f>
        <v/>
      </c>
    </row>
    <row r="62" customFormat="false" ht="15" hidden="false" customHeight="true" outlineLevel="0" collapsed="false">
      <c r="A62" s="36"/>
      <c r="B62" s="37"/>
      <c r="C62" s="38"/>
      <c r="D62" s="65"/>
      <c r="E62" s="39" t="str">
        <f aca="false">IF($A62="","",SUM($C$6:C62))</f>
        <v/>
      </c>
    </row>
    <row r="63" customFormat="false" ht="15" hidden="false" customHeight="true" outlineLevel="0" collapsed="false">
      <c r="A63" s="46"/>
      <c r="B63" s="47"/>
      <c r="C63" s="48"/>
      <c r="D63" s="66"/>
      <c r="E63" s="49" t="str">
        <f aca="false">IF($A63="","",SUM($C$6:C63))</f>
        <v/>
      </c>
    </row>
    <row r="64" customFormat="false" ht="15" hidden="false" customHeight="true" outlineLevel="0" collapsed="false">
      <c r="A64" s="36"/>
      <c r="B64" s="37"/>
      <c r="C64" s="38"/>
      <c r="D64" s="65"/>
      <c r="E64" s="39" t="str">
        <f aca="false">IF($A64="","",SUM($C$6:C64))</f>
        <v/>
      </c>
    </row>
    <row r="65" customFormat="false" ht="15" hidden="false" customHeight="true" outlineLevel="0" collapsed="false">
      <c r="A65" s="46"/>
      <c r="B65" s="47"/>
      <c r="C65" s="48"/>
      <c r="D65" s="66"/>
      <c r="E65" s="49" t="str">
        <f aca="false">IF($A65="","",SUM($C$6:C65))</f>
        <v/>
      </c>
    </row>
    <row r="66" customFormat="false" ht="15" hidden="false" customHeight="true" outlineLevel="0" collapsed="false">
      <c r="A66" s="36"/>
      <c r="B66" s="37"/>
      <c r="C66" s="38"/>
      <c r="D66" s="65"/>
      <c r="E66" s="39" t="str">
        <f aca="false">IF($A66="","",SUM($C$6:C66))</f>
        <v/>
      </c>
    </row>
    <row r="67" customFormat="false" ht="15" hidden="false" customHeight="true" outlineLevel="0" collapsed="false">
      <c r="A67" s="46"/>
      <c r="B67" s="47"/>
      <c r="C67" s="48"/>
      <c r="D67" s="66"/>
      <c r="E67" s="49" t="str">
        <f aca="false">IF($A67="","",SUM($C$6:C67))</f>
        <v/>
      </c>
    </row>
    <row r="68" customFormat="false" ht="15" hidden="false" customHeight="true" outlineLevel="0" collapsed="false">
      <c r="A68" s="36"/>
      <c r="B68" s="37"/>
      <c r="C68" s="38"/>
      <c r="D68" s="65"/>
      <c r="E68" s="39" t="str">
        <f aca="false">IF($A68="","",SUM($C$6:C68))</f>
        <v/>
      </c>
    </row>
    <row r="69" customFormat="false" ht="15" hidden="false" customHeight="true" outlineLevel="0" collapsed="false">
      <c r="A69" s="46"/>
      <c r="B69" s="47"/>
      <c r="C69" s="48"/>
      <c r="D69" s="66"/>
      <c r="E69" s="49" t="str">
        <f aca="false">IF($A69="","",SUM($C$6:C69))</f>
        <v/>
      </c>
    </row>
    <row r="70" customFormat="false" ht="15" hidden="false" customHeight="true" outlineLevel="0" collapsed="false">
      <c r="A70" s="36"/>
      <c r="B70" s="37"/>
      <c r="C70" s="38"/>
      <c r="D70" s="65"/>
      <c r="E70" s="39" t="str">
        <f aca="false">IF($A70="","",SUM($C$6:C70))</f>
        <v/>
      </c>
    </row>
    <row r="71" customFormat="false" ht="15" hidden="false" customHeight="true" outlineLevel="0" collapsed="false">
      <c r="A71" s="46"/>
      <c r="B71" s="47"/>
      <c r="C71" s="48"/>
      <c r="D71" s="66"/>
      <c r="E71" s="49" t="str">
        <f aca="false">IF($A71="","",SUM($C$6:C71))</f>
        <v/>
      </c>
    </row>
    <row r="72" customFormat="false" ht="15" hidden="false" customHeight="true" outlineLevel="0" collapsed="false">
      <c r="A72" s="36"/>
      <c r="B72" s="37"/>
      <c r="C72" s="38"/>
      <c r="D72" s="65"/>
      <c r="E72" s="39" t="str">
        <f aca="false">IF($A72="","",SUM($C$6:C72))</f>
        <v/>
      </c>
    </row>
    <row r="73" customFormat="false" ht="15" hidden="false" customHeight="true" outlineLevel="0" collapsed="false">
      <c r="A73" s="46"/>
      <c r="B73" s="47"/>
      <c r="C73" s="48"/>
      <c r="D73" s="66"/>
      <c r="E73" s="49" t="str">
        <f aca="false">IF($A73="","",SUM($C$6:C73))</f>
        <v/>
      </c>
    </row>
    <row r="74" customFormat="false" ht="15" hidden="false" customHeight="true" outlineLevel="0" collapsed="false">
      <c r="A74" s="36"/>
      <c r="B74" s="37"/>
      <c r="C74" s="38"/>
      <c r="D74" s="65"/>
      <c r="E74" s="39" t="str">
        <f aca="false">IF($A74="","",SUM($C$6:C74))</f>
        <v/>
      </c>
    </row>
    <row r="75" customFormat="false" ht="15" hidden="false" customHeight="true" outlineLevel="0" collapsed="false">
      <c r="A75" s="46"/>
      <c r="B75" s="47"/>
      <c r="C75" s="48"/>
      <c r="D75" s="66"/>
      <c r="E75" s="49" t="str">
        <f aca="false">IF($A75="","",SUM($C$6:C75))</f>
        <v/>
      </c>
    </row>
    <row r="76" customFormat="false" ht="15" hidden="false" customHeight="true" outlineLevel="0" collapsed="false">
      <c r="A76" s="36"/>
      <c r="B76" s="37"/>
      <c r="C76" s="38"/>
      <c r="D76" s="65"/>
      <c r="E76" s="39" t="str">
        <f aca="false">IF($A76="","",SUM($C$6:C76))</f>
        <v/>
      </c>
    </row>
    <row r="77" customFormat="false" ht="15" hidden="false" customHeight="true" outlineLevel="0" collapsed="false">
      <c r="A77" s="46"/>
      <c r="B77" s="47"/>
      <c r="C77" s="48"/>
      <c r="D77" s="66"/>
      <c r="E77" s="49" t="str">
        <f aca="false">IF($A77="","",SUM($C$6:C77))</f>
        <v/>
      </c>
    </row>
    <row r="78" customFormat="false" ht="15" hidden="false" customHeight="true" outlineLevel="0" collapsed="false">
      <c r="A78" s="36"/>
      <c r="B78" s="37"/>
      <c r="C78" s="38"/>
      <c r="D78" s="65"/>
      <c r="E78" s="39" t="str">
        <f aca="false">IF($A78="","",SUM($C$6:C78))</f>
        <v/>
      </c>
    </row>
    <row r="79" customFormat="false" ht="15" hidden="false" customHeight="true" outlineLevel="0" collapsed="false">
      <c r="A79" s="46"/>
      <c r="B79" s="47"/>
      <c r="C79" s="48"/>
      <c r="D79" s="66"/>
      <c r="E79" s="49" t="str">
        <f aca="false">IF($A79="","",SUM($C$6:C79))</f>
        <v/>
      </c>
    </row>
    <row r="80" customFormat="false" ht="15" hidden="false" customHeight="true" outlineLevel="0" collapsed="false">
      <c r="A80" s="36"/>
      <c r="B80" s="37"/>
      <c r="C80" s="38"/>
      <c r="D80" s="65"/>
      <c r="E80" s="39" t="str">
        <f aca="false">IF($A80="","",SUM($C$6:C80))</f>
        <v/>
      </c>
    </row>
    <row r="81" customFormat="false" ht="15" hidden="false" customHeight="true" outlineLevel="0" collapsed="false">
      <c r="A81" s="46"/>
      <c r="B81" s="47"/>
      <c r="C81" s="48"/>
      <c r="D81" s="66"/>
      <c r="E81" s="49" t="str">
        <f aca="false">IF($A81="","",SUM($C$6:C81))</f>
        <v/>
      </c>
    </row>
    <row r="82" customFormat="false" ht="15" hidden="false" customHeight="true" outlineLevel="0" collapsed="false">
      <c r="A82" s="36"/>
      <c r="B82" s="37"/>
      <c r="C82" s="38"/>
      <c r="D82" s="65"/>
      <c r="E82" s="39" t="str">
        <f aca="false">IF($A82="","",SUM($C$6:C82))</f>
        <v/>
      </c>
    </row>
    <row r="83" customFormat="false" ht="15" hidden="false" customHeight="true" outlineLevel="0" collapsed="false">
      <c r="A83" s="46"/>
      <c r="B83" s="47"/>
      <c r="C83" s="48"/>
      <c r="D83" s="66"/>
      <c r="E83" s="49" t="str">
        <f aca="false">IF($A83="","",SUM($C$6:C83))</f>
        <v/>
      </c>
    </row>
    <row r="84" customFormat="false" ht="15" hidden="false" customHeight="true" outlineLevel="0" collapsed="false">
      <c r="A84" s="36"/>
      <c r="B84" s="37"/>
      <c r="C84" s="38"/>
      <c r="D84" s="65"/>
      <c r="E84" s="39" t="str">
        <f aca="false">IF($A84="","",SUM($C$6:C84))</f>
        <v/>
      </c>
    </row>
    <row r="85" customFormat="false" ht="15" hidden="false" customHeight="true" outlineLevel="0" collapsed="false">
      <c r="A85" s="46"/>
      <c r="B85" s="47"/>
      <c r="C85" s="48"/>
      <c r="D85" s="66"/>
      <c r="E85" s="49" t="str">
        <f aca="false">IF($A85="","",SUM($C$6:C85))</f>
        <v/>
      </c>
    </row>
    <row r="86" customFormat="false" ht="15" hidden="false" customHeight="true" outlineLevel="0" collapsed="false">
      <c r="A86" s="36"/>
      <c r="B86" s="37"/>
      <c r="C86" s="38"/>
      <c r="D86" s="65"/>
      <c r="E86" s="39" t="str">
        <f aca="false">IF($A86="","",SUM($C$6:C86))</f>
        <v/>
      </c>
    </row>
    <row r="87" customFormat="false" ht="15" hidden="false" customHeight="true" outlineLevel="0" collapsed="false">
      <c r="A87" s="46"/>
      <c r="B87" s="47"/>
      <c r="C87" s="48"/>
      <c r="D87" s="66"/>
      <c r="E87" s="49" t="str">
        <f aca="false">IF($A87="","",SUM($C$6:C87))</f>
        <v/>
      </c>
    </row>
    <row r="88" customFormat="false" ht="15" hidden="false" customHeight="true" outlineLevel="0" collapsed="false">
      <c r="A88" s="36"/>
      <c r="B88" s="37"/>
      <c r="C88" s="38"/>
      <c r="D88" s="65"/>
      <c r="E88" s="39" t="str">
        <f aca="false">IF($A88="","",SUM($C$6:C88))</f>
        <v/>
      </c>
    </row>
    <row r="89" customFormat="false" ht="15" hidden="false" customHeight="true" outlineLevel="0" collapsed="false">
      <c r="A89" s="46"/>
      <c r="B89" s="47"/>
      <c r="C89" s="48"/>
      <c r="D89" s="66"/>
      <c r="E89" s="49" t="str">
        <f aca="false">IF($A89="","",SUM($C$6:C89))</f>
        <v/>
      </c>
    </row>
    <row r="90" customFormat="false" ht="15" hidden="false" customHeight="true" outlineLevel="0" collapsed="false">
      <c r="A90" s="36"/>
      <c r="B90" s="37"/>
      <c r="C90" s="38"/>
      <c r="D90" s="65"/>
      <c r="E90" s="39" t="str">
        <f aca="false">IF($A90="","",SUM($C$6:C90))</f>
        <v/>
      </c>
    </row>
    <row r="91" customFormat="false" ht="15" hidden="false" customHeight="true" outlineLevel="0" collapsed="false">
      <c r="A91" s="46"/>
      <c r="B91" s="47"/>
      <c r="C91" s="48"/>
      <c r="D91" s="66"/>
      <c r="E91" s="49" t="str">
        <f aca="false">IF($A91="","",SUM($C$6:C91))</f>
        <v/>
      </c>
    </row>
    <row r="92" customFormat="false" ht="15" hidden="false" customHeight="true" outlineLevel="0" collapsed="false">
      <c r="A92" s="36"/>
      <c r="B92" s="37"/>
      <c r="C92" s="38"/>
      <c r="D92" s="65"/>
      <c r="E92" s="39" t="str">
        <f aca="false">IF($A92="","",SUM($C$6:C92))</f>
        <v/>
      </c>
    </row>
    <row r="93" customFormat="false" ht="15" hidden="false" customHeight="true" outlineLevel="0" collapsed="false">
      <c r="A93" s="46"/>
      <c r="B93" s="47"/>
      <c r="C93" s="48"/>
      <c r="D93" s="66"/>
      <c r="E93" s="49" t="str">
        <f aca="false">IF($A93="","",SUM($C$6:C93))</f>
        <v/>
      </c>
    </row>
    <row r="94" customFormat="false" ht="15" hidden="false" customHeight="true" outlineLevel="0" collapsed="false">
      <c r="A94" s="36"/>
      <c r="B94" s="37"/>
      <c r="C94" s="38"/>
      <c r="D94" s="65"/>
      <c r="E94" s="39" t="str">
        <f aca="false">IF($A94="","",SUM($C$6:C94))</f>
        <v/>
      </c>
    </row>
    <row r="95" customFormat="false" ht="15" hidden="false" customHeight="true" outlineLevel="0" collapsed="false">
      <c r="A95" s="46"/>
      <c r="B95" s="47"/>
      <c r="C95" s="48"/>
      <c r="D95" s="66"/>
      <c r="E95" s="49" t="str">
        <f aca="false">IF($A95="","",SUM($C$6:C95))</f>
        <v/>
      </c>
    </row>
    <row r="96" customFormat="false" ht="15" hidden="false" customHeight="true" outlineLevel="0" collapsed="false">
      <c r="A96" s="36"/>
      <c r="B96" s="37"/>
      <c r="C96" s="38"/>
      <c r="D96" s="65"/>
      <c r="E96" s="39" t="str">
        <f aca="false">IF($A96="","",SUM($C$6:C96))</f>
        <v/>
      </c>
    </row>
    <row r="97" customFormat="false" ht="15" hidden="false" customHeight="true" outlineLevel="0" collapsed="false">
      <c r="A97" s="46"/>
      <c r="B97" s="47"/>
      <c r="C97" s="48"/>
      <c r="D97" s="66"/>
      <c r="E97" s="49" t="str">
        <f aca="false">IF($A97="","",SUM($C$6:C97))</f>
        <v/>
      </c>
    </row>
    <row r="98" customFormat="false" ht="15" hidden="false" customHeight="true" outlineLevel="0" collapsed="false">
      <c r="A98" s="36"/>
      <c r="B98" s="37"/>
      <c r="C98" s="38"/>
      <c r="D98" s="65"/>
      <c r="E98" s="39" t="str">
        <f aca="false">IF($A98="","",SUM($C$6:C98))</f>
        <v/>
      </c>
    </row>
    <row r="99" customFormat="false" ht="15" hidden="false" customHeight="true" outlineLevel="0" collapsed="false">
      <c r="A99" s="46"/>
      <c r="B99" s="47"/>
      <c r="C99" s="48"/>
      <c r="D99" s="66"/>
      <c r="E99" s="49" t="str">
        <f aca="false">IF($A99="","",SUM($C$6:C99))</f>
        <v/>
      </c>
    </row>
    <row r="100" customFormat="false" ht="15" hidden="false" customHeight="true" outlineLevel="0" collapsed="false">
      <c r="A100" s="36"/>
      <c r="B100" s="37"/>
      <c r="C100" s="38"/>
      <c r="D100" s="65"/>
      <c r="E100" s="39" t="str">
        <f aca="false">IF($A100="","",SUM($C$6:C100))</f>
        <v/>
      </c>
    </row>
    <row r="101" customFormat="false" ht="15" hidden="false" customHeight="true" outlineLevel="0" collapsed="false">
      <c r="A101" s="46"/>
      <c r="B101" s="47"/>
      <c r="C101" s="48"/>
      <c r="D101" s="66"/>
      <c r="E101" s="49" t="str">
        <f aca="false">IF($A101="","",SUM($C$6:C101))</f>
        <v/>
      </c>
    </row>
    <row r="102" customFormat="false" ht="15" hidden="false" customHeight="true" outlineLevel="0" collapsed="false">
      <c r="A102" s="36"/>
      <c r="B102" s="37"/>
      <c r="C102" s="38"/>
      <c r="D102" s="65"/>
      <c r="E102" s="39" t="str">
        <f aca="false">IF($A102="","",SUM($C$6:C102))</f>
        <v/>
      </c>
    </row>
    <row r="103" customFormat="false" ht="15" hidden="false" customHeight="true" outlineLevel="0" collapsed="false">
      <c r="A103" s="46"/>
      <c r="B103" s="47"/>
      <c r="C103" s="48"/>
      <c r="D103" s="66"/>
      <c r="E103" s="49" t="str">
        <f aca="false">IF($A103="","",SUM($C$6:C103))</f>
        <v/>
      </c>
    </row>
    <row r="104" customFormat="false" ht="15" hidden="false" customHeight="true" outlineLevel="0" collapsed="false">
      <c r="A104" s="36"/>
      <c r="B104" s="37"/>
      <c r="C104" s="38"/>
      <c r="D104" s="65"/>
      <c r="E104" s="39" t="str">
        <f aca="false">IF($A104="","",SUM($C$6:C104))</f>
        <v/>
      </c>
    </row>
    <row r="105" customFormat="false" ht="15" hidden="false" customHeight="true" outlineLevel="0" collapsed="false">
      <c r="A105" s="46"/>
      <c r="B105" s="47"/>
      <c r="C105" s="48"/>
      <c r="D105" s="66"/>
      <c r="E105" s="49" t="str">
        <f aca="false">IF($A105="","",SUM($C$6:C105))</f>
        <v/>
      </c>
    </row>
    <row r="106" customFormat="false" ht="15" hidden="false" customHeight="true" outlineLevel="0" collapsed="false">
      <c r="A106" s="36"/>
      <c r="B106" s="37"/>
      <c r="C106" s="38"/>
      <c r="D106" s="65"/>
      <c r="E106" s="39" t="str">
        <f aca="false">IF($A106="","",SUM($C$6:C106))</f>
        <v/>
      </c>
    </row>
    <row r="107" customFormat="false" ht="15" hidden="false" customHeight="true" outlineLevel="0" collapsed="false">
      <c r="A107" s="46"/>
      <c r="B107" s="47"/>
      <c r="C107" s="48"/>
      <c r="D107" s="66"/>
      <c r="E107" s="49" t="str">
        <f aca="false">IF($A107="","",SUM($C$6:C107))</f>
        <v/>
      </c>
    </row>
    <row r="108" customFormat="false" ht="15" hidden="false" customHeight="true" outlineLevel="0" collapsed="false">
      <c r="A108" s="36"/>
      <c r="B108" s="37"/>
      <c r="C108" s="38"/>
      <c r="D108" s="65"/>
      <c r="E108" s="39" t="str">
        <f aca="false">IF($A108="","",SUM($C$6:C108))</f>
        <v/>
      </c>
    </row>
    <row r="109" customFormat="false" ht="15" hidden="false" customHeight="true" outlineLevel="0" collapsed="false">
      <c r="A109" s="46"/>
      <c r="B109" s="47"/>
      <c r="C109" s="48"/>
      <c r="D109" s="66"/>
      <c r="E109" s="49" t="str">
        <f aca="false">IF($A109="","",SUM($C$6:C109))</f>
        <v/>
      </c>
    </row>
    <row r="110" customFormat="false" ht="15" hidden="false" customHeight="true" outlineLevel="0" collapsed="false">
      <c r="A110" s="36"/>
      <c r="B110" s="37"/>
      <c r="C110" s="38"/>
      <c r="D110" s="65"/>
      <c r="E110" s="39" t="str">
        <f aca="false">IF($A110="","",SUM($C$6:C110))</f>
        <v/>
      </c>
    </row>
    <row r="111" customFormat="false" ht="15" hidden="false" customHeight="true" outlineLevel="0" collapsed="false">
      <c r="A111" s="46"/>
      <c r="B111" s="47"/>
      <c r="C111" s="48"/>
      <c r="D111" s="66"/>
      <c r="E111" s="49" t="str">
        <f aca="false">IF($A111="","",SUM($C$6:C111))</f>
        <v/>
      </c>
    </row>
    <row r="112" customFormat="false" ht="15" hidden="false" customHeight="true" outlineLevel="0" collapsed="false">
      <c r="A112" s="36"/>
      <c r="B112" s="37"/>
      <c r="C112" s="38"/>
      <c r="D112" s="65"/>
      <c r="E112" s="39" t="str">
        <f aca="false">IF($A112="","",SUM($C$6:C112))</f>
        <v/>
      </c>
    </row>
    <row r="113" customFormat="false" ht="15" hidden="false" customHeight="true" outlineLevel="0" collapsed="false">
      <c r="A113" s="46"/>
      <c r="B113" s="47"/>
      <c r="C113" s="48"/>
      <c r="D113" s="66"/>
      <c r="E113" s="49" t="str">
        <f aca="false">IF($A113="","",SUM($C$6:C113))</f>
        <v/>
      </c>
    </row>
    <row r="114" customFormat="false" ht="15" hidden="false" customHeight="true" outlineLevel="0" collapsed="false">
      <c r="A114" s="36"/>
      <c r="B114" s="37"/>
      <c r="C114" s="38"/>
      <c r="D114" s="65"/>
      <c r="E114" s="39" t="str">
        <f aca="false">IF($A114="","",SUM($C$6:C114))</f>
        <v/>
      </c>
    </row>
    <row r="115" customFormat="false" ht="15" hidden="false" customHeight="true" outlineLevel="0" collapsed="false">
      <c r="A115" s="46"/>
      <c r="B115" s="47"/>
      <c r="C115" s="48"/>
      <c r="D115" s="66"/>
      <c r="E115" s="49" t="str">
        <f aca="false">IF($A115="","",SUM($C$6:C115))</f>
        <v/>
      </c>
    </row>
    <row r="116" customFormat="false" ht="15" hidden="false" customHeight="true" outlineLevel="0" collapsed="false">
      <c r="A116" s="36"/>
      <c r="B116" s="37"/>
      <c r="C116" s="38"/>
      <c r="D116" s="65"/>
      <c r="E116" s="39" t="str">
        <f aca="false">IF($A116="","",SUM($C$6:C116))</f>
        <v/>
      </c>
    </row>
    <row r="117" customFormat="false" ht="15" hidden="false" customHeight="true" outlineLevel="0" collapsed="false">
      <c r="A117" s="46"/>
      <c r="B117" s="47"/>
      <c r="C117" s="48"/>
      <c r="D117" s="66"/>
      <c r="E117" s="49" t="str">
        <f aca="false">IF($A117="","",SUM($C$6:C117))</f>
        <v/>
      </c>
    </row>
    <row r="118" customFormat="false" ht="15" hidden="false" customHeight="true" outlineLevel="0" collapsed="false">
      <c r="A118" s="36"/>
      <c r="B118" s="37"/>
      <c r="C118" s="38"/>
      <c r="D118" s="65"/>
      <c r="E118" s="39" t="str">
        <f aca="false">IF($A118="","",SUM($C$6:C118))</f>
        <v/>
      </c>
    </row>
    <row r="119" customFormat="false" ht="15" hidden="false" customHeight="true" outlineLevel="0" collapsed="false">
      <c r="A119" s="46"/>
      <c r="B119" s="47"/>
      <c r="C119" s="48"/>
      <c r="D119" s="66"/>
      <c r="E119" s="49" t="str">
        <f aca="false">IF($A119="","",SUM($C$6:C119))</f>
        <v/>
      </c>
    </row>
    <row r="120" customFormat="false" ht="15" hidden="false" customHeight="true" outlineLevel="0" collapsed="false">
      <c r="A120" s="36"/>
      <c r="B120" s="37"/>
      <c r="C120" s="38"/>
      <c r="D120" s="65"/>
      <c r="E120" s="39" t="str">
        <f aca="false">IF($A120="","",SUM($C$6:C120))</f>
        <v/>
      </c>
    </row>
    <row r="121" customFormat="false" ht="15" hidden="false" customHeight="true" outlineLevel="0" collapsed="false">
      <c r="A121" s="46"/>
      <c r="B121" s="47"/>
      <c r="C121" s="48"/>
      <c r="D121" s="66"/>
      <c r="E121" s="49" t="str">
        <f aca="false">IF($A121="","",SUM($C$6:C121))</f>
        <v/>
      </c>
    </row>
    <row r="122" customFormat="false" ht="15" hidden="false" customHeight="true" outlineLevel="0" collapsed="false">
      <c r="A122" s="36"/>
      <c r="B122" s="37"/>
      <c r="C122" s="38"/>
      <c r="D122" s="65"/>
      <c r="E122" s="39" t="str">
        <f aca="false">IF($A122="","",SUM($C$6:C122))</f>
        <v/>
      </c>
    </row>
    <row r="123" customFormat="false" ht="15" hidden="false" customHeight="true" outlineLevel="0" collapsed="false">
      <c r="A123" s="46"/>
      <c r="B123" s="47"/>
      <c r="C123" s="48"/>
      <c r="D123" s="66"/>
      <c r="E123" s="49" t="str">
        <f aca="false">IF($A123="","",SUM($C$6:C123))</f>
        <v/>
      </c>
    </row>
    <row r="124" customFormat="false" ht="15" hidden="false" customHeight="true" outlineLevel="0" collapsed="false">
      <c r="A124" s="36"/>
      <c r="B124" s="37"/>
      <c r="C124" s="38"/>
      <c r="D124" s="65"/>
      <c r="E124" s="39" t="str">
        <f aca="false">IF($A124="","",SUM($C$6:C124))</f>
        <v/>
      </c>
    </row>
    <row r="125" customFormat="false" ht="15" hidden="false" customHeight="true" outlineLevel="0" collapsed="false">
      <c r="A125" s="46"/>
      <c r="B125" s="47"/>
      <c r="C125" s="48"/>
      <c r="D125" s="66"/>
      <c r="E125" s="49" t="str">
        <f aca="false">IF($A125="","",SUM($C$6:C125))</f>
        <v/>
      </c>
    </row>
    <row r="126" customFormat="false" ht="15" hidden="false" customHeight="true" outlineLevel="0" collapsed="false">
      <c r="A126" s="36"/>
      <c r="B126" s="37"/>
      <c r="C126" s="38"/>
      <c r="D126" s="65"/>
      <c r="E126" s="39" t="str">
        <f aca="false">IF($A126="","",SUM($C$6:C126))</f>
        <v/>
      </c>
    </row>
    <row r="127" customFormat="false" ht="15" hidden="false" customHeight="true" outlineLevel="0" collapsed="false">
      <c r="A127" s="46"/>
      <c r="B127" s="47"/>
      <c r="C127" s="48"/>
      <c r="D127" s="66"/>
      <c r="E127" s="49" t="str">
        <f aca="false">IF($A127="","",SUM($C$6:C127))</f>
        <v/>
      </c>
    </row>
    <row r="128" customFormat="false" ht="15" hidden="false" customHeight="true" outlineLevel="0" collapsed="false">
      <c r="A128" s="36"/>
      <c r="B128" s="37"/>
      <c r="C128" s="38"/>
      <c r="D128" s="65"/>
      <c r="E128" s="39" t="str">
        <f aca="false">IF($A128="","",SUM($C$6:C128))</f>
        <v/>
      </c>
    </row>
    <row r="129" customFormat="false" ht="15" hidden="false" customHeight="true" outlineLevel="0" collapsed="false">
      <c r="A129" s="46"/>
      <c r="B129" s="47"/>
      <c r="C129" s="48"/>
      <c r="D129" s="66"/>
      <c r="E129" s="49" t="str">
        <f aca="false">IF($A129="","",SUM($C$6:C129))</f>
        <v/>
      </c>
    </row>
    <row r="130" customFormat="false" ht="15" hidden="false" customHeight="true" outlineLevel="0" collapsed="false">
      <c r="A130" s="36"/>
      <c r="B130" s="37"/>
      <c r="C130" s="38"/>
      <c r="D130" s="65"/>
      <c r="E130" s="39" t="str">
        <f aca="false">IF($A130="","",SUM($C$6:C130))</f>
        <v/>
      </c>
    </row>
    <row r="131" customFormat="false" ht="15" hidden="false" customHeight="true" outlineLevel="0" collapsed="false">
      <c r="A131" s="46"/>
      <c r="B131" s="47"/>
      <c r="C131" s="48"/>
      <c r="D131" s="66"/>
      <c r="E131" s="49" t="str">
        <f aca="false">IF($A131="","",SUM($C$6:C131))</f>
        <v/>
      </c>
    </row>
    <row r="132" customFormat="false" ht="15" hidden="false" customHeight="true" outlineLevel="0" collapsed="false">
      <c r="A132" s="36"/>
      <c r="B132" s="37"/>
      <c r="C132" s="38"/>
      <c r="D132" s="65"/>
      <c r="E132" s="39" t="str">
        <f aca="false">IF($A132="","",SUM($C$6:C132))</f>
        <v/>
      </c>
    </row>
    <row r="133" customFormat="false" ht="15" hidden="false" customHeight="true" outlineLevel="0" collapsed="false">
      <c r="A133" s="46"/>
      <c r="B133" s="47"/>
      <c r="C133" s="48"/>
      <c r="D133" s="66"/>
      <c r="E133" s="49" t="str">
        <f aca="false">IF($A133="","",SUM($C$6:C133))</f>
        <v/>
      </c>
    </row>
    <row r="134" customFormat="false" ht="15" hidden="false" customHeight="true" outlineLevel="0" collapsed="false">
      <c r="A134" s="36"/>
      <c r="B134" s="37"/>
      <c r="C134" s="38"/>
      <c r="D134" s="65"/>
      <c r="E134" s="39" t="str">
        <f aca="false">IF($A134="","",SUM($C$6:C134))</f>
        <v/>
      </c>
    </row>
    <row r="135" customFormat="false" ht="15" hidden="false" customHeight="true" outlineLevel="0" collapsed="false">
      <c r="A135" s="46"/>
      <c r="B135" s="47"/>
      <c r="C135" s="48"/>
      <c r="D135" s="66"/>
      <c r="E135" s="49" t="str">
        <f aca="false">IF($A135="","",SUM($C$6:C135))</f>
        <v/>
      </c>
    </row>
    <row r="136" customFormat="false" ht="15" hidden="false" customHeight="true" outlineLevel="0" collapsed="false">
      <c r="A136" s="36"/>
      <c r="B136" s="37"/>
      <c r="C136" s="38"/>
      <c r="D136" s="65"/>
      <c r="E136" s="39" t="str">
        <f aca="false">IF($A136="","",SUM($C$6:C136))</f>
        <v/>
      </c>
    </row>
    <row r="137" customFormat="false" ht="15" hidden="false" customHeight="true" outlineLevel="0" collapsed="false">
      <c r="A137" s="46"/>
      <c r="B137" s="47"/>
      <c r="C137" s="48"/>
      <c r="D137" s="66"/>
      <c r="E137" s="49" t="str">
        <f aca="false">IF($A137="","",SUM($C$6:C137))</f>
        <v/>
      </c>
    </row>
    <row r="138" customFormat="false" ht="15" hidden="false" customHeight="true" outlineLevel="0" collapsed="false">
      <c r="A138" s="36"/>
      <c r="B138" s="37"/>
      <c r="C138" s="38"/>
      <c r="D138" s="65"/>
      <c r="E138" s="39" t="str">
        <f aca="false">IF($A138="","",SUM($C$6:C138))</f>
        <v/>
      </c>
    </row>
    <row r="139" customFormat="false" ht="15" hidden="false" customHeight="true" outlineLevel="0" collapsed="false">
      <c r="A139" s="46"/>
      <c r="B139" s="47"/>
      <c r="C139" s="48"/>
      <c r="D139" s="66"/>
      <c r="E139" s="49" t="str">
        <f aca="false">IF($A139="","",SUM($C$6:C139))</f>
        <v/>
      </c>
    </row>
    <row r="140" customFormat="false" ht="15" hidden="false" customHeight="true" outlineLevel="0" collapsed="false">
      <c r="A140" s="36"/>
      <c r="B140" s="37"/>
      <c r="C140" s="38"/>
      <c r="D140" s="65"/>
      <c r="E140" s="39" t="str">
        <f aca="false">IF($A140="","",SUM($C$6:C140))</f>
        <v/>
      </c>
    </row>
    <row r="141" customFormat="false" ht="15" hidden="false" customHeight="true" outlineLevel="0" collapsed="false">
      <c r="A141" s="46"/>
      <c r="B141" s="47"/>
      <c r="C141" s="48"/>
      <c r="D141" s="66"/>
      <c r="E141" s="49" t="str">
        <f aca="false">IF($A141="","",SUM($C$6:C141))</f>
        <v/>
      </c>
    </row>
    <row r="142" customFormat="false" ht="15" hidden="false" customHeight="true" outlineLevel="0" collapsed="false">
      <c r="A142" s="36"/>
      <c r="B142" s="37"/>
      <c r="C142" s="38"/>
      <c r="D142" s="65"/>
      <c r="E142" s="39" t="str">
        <f aca="false">IF($A142="","",SUM($C$6:C142))</f>
        <v/>
      </c>
    </row>
    <row r="143" customFormat="false" ht="15" hidden="false" customHeight="true" outlineLevel="0" collapsed="false">
      <c r="A143" s="46"/>
      <c r="B143" s="47"/>
      <c r="C143" s="48"/>
      <c r="D143" s="66"/>
      <c r="E143" s="49" t="str">
        <f aca="false">IF($A143="","",SUM($C$6:C143))</f>
        <v/>
      </c>
    </row>
    <row r="144" customFormat="false" ht="15" hidden="false" customHeight="true" outlineLevel="0" collapsed="false">
      <c r="A144" s="36"/>
      <c r="B144" s="37"/>
      <c r="C144" s="38"/>
      <c r="D144" s="65"/>
      <c r="E144" s="39" t="str">
        <f aca="false">IF($A144="","",SUM($C$6:C144))</f>
        <v/>
      </c>
    </row>
    <row r="145" customFormat="false" ht="15" hidden="false" customHeight="true" outlineLevel="0" collapsed="false">
      <c r="A145" s="46"/>
      <c r="B145" s="47"/>
      <c r="C145" s="48"/>
      <c r="D145" s="66"/>
      <c r="E145" s="49" t="str">
        <f aca="false">IF($A145="","",SUM($C$6:C145))</f>
        <v/>
      </c>
    </row>
    <row r="146" customFormat="false" ht="15" hidden="false" customHeight="true" outlineLevel="0" collapsed="false">
      <c r="A146" s="36"/>
      <c r="B146" s="37"/>
      <c r="C146" s="38"/>
      <c r="D146" s="65"/>
      <c r="E146" s="39" t="str">
        <f aca="false">IF($A146="","",SUM($C$6:C146))</f>
        <v/>
      </c>
    </row>
    <row r="147" customFormat="false" ht="15" hidden="false" customHeight="true" outlineLevel="0" collapsed="false">
      <c r="A147" s="46"/>
      <c r="B147" s="47"/>
      <c r="C147" s="48"/>
      <c r="D147" s="66"/>
      <c r="E147" s="49" t="str">
        <f aca="false">IF($A147="","",SUM($C$6:C147))</f>
        <v/>
      </c>
    </row>
    <row r="148" customFormat="false" ht="15" hidden="false" customHeight="true" outlineLevel="0" collapsed="false">
      <c r="A148" s="36"/>
      <c r="B148" s="37"/>
      <c r="C148" s="38"/>
      <c r="D148" s="65"/>
      <c r="E148" s="39" t="str">
        <f aca="false">IF($A148="","",SUM($C$6:C148))</f>
        <v/>
      </c>
    </row>
    <row r="149" customFormat="false" ht="15" hidden="false" customHeight="true" outlineLevel="0" collapsed="false">
      <c r="A149" s="46"/>
      <c r="B149" s="47"/>
      <c r="C149" s="48"/>
      <c r="D149" s="66"/>
      <c r="E149" s="49" t="str">
        <f aca="false">IF($A149="","",SUM($C$6:C149))</f>
        <v/>
      </c>
    </row>
    <row r="150" customFormat="false" ht="15" hidden="false" customHeight="true" outlineLevel="0" collapsed="false">
      <c r="A150" s="36"/>
      <c r="B150" s="37"/>
      <c r="C150" s="38"/>
      <c r="D150" s="65"/>
      <c r="E150" s="39" t="str">
        <f aca="false">IF($A150="","",SUM($C$6:C150))</f>
        <v/>
      </c>
    </row>
    <row r="151" customFormat="false" ht="15" hidden="false" customHeight="true" outlineLevel="0" collapsed="false">
      <c r="A151" s="46"/>
      <c r="B151" s="47"/>
      <c r="C151" s="48"/>
      <c r="D151" s="66"/>
      <c r="E151" s="49" t="str">
        <f aca="false">IF($A151="","",SUM($C$6:C151))</f>
        <v/>
      </c>
    </row>
    <row r="152" customFormat="false" ht="15" hidden="false" customHeight="true" outlineLevel="0" collapsed="false">
      <c r="A152" s="36"/>
      <c r="B152" s="37"/>
      <c r="C152" s="38"/>
      <c r="D152" s="65"/>
      <c r="E152" s="39" t="str">
        <f aca="false">IF($A152="","",SUM($C$6:C152))</f>
        <v/>
      </c>
    </row>
    <row r="153" customFormat="false" ht="15" hidden="false" customHeight="true" outlineLevel="0" collapsed="false">
      <c r="A153" s="46"/>
      <c r="B153" s="47"/>
      <c r="C153" s="48"/>
      <c r="D153" s="66"/>
      <c r="E153" s="49" t="str">
        <f aca="false">IF($A153="","",SUM($C$6:C153))</f>
        <v/>
      </c>
    </row>
    <row r="154" customFormat="false" ht="15" hidden="false" customHeight="true" outlineLevel="0" collapsed="false">
      <c r="A154" s="36"/>
      <c r="B154" s="37"/>
      <c r="C154" s="38"/>
      <c r="D154" s="65"/>
      <c r="E154" s="39" t="str">
        <f aca="false">IF($A154="","",SUM($C$6:C154))</f>
        <v/>
      </c>
    </row>
    <row r="155" customFormat="false" ht="15" hidden="false" customHeight="true" outlineLevel="0" collapsed="false">
      <c r="A155" s="46"/>
      <c r="B155" s="47"/>
      <c r="C155" s="48"/>
      <c r="D155" s="66"/>
      <c r="E155" s="49" t="str">
        <f aca="false">IF($A155="","",SUM($C$6:C155))</f>
        <v/>
      </c>
    </row>
    <row r="156" customFormat="false" ht="15" hidden="false" customHeight="true" outlineLevel="0" collapsed="false">
      <c r="A156" s="36"/>
      <c r="B156" s="37"/>
      <c r="C156" s="38"/>
      <c r="D156" s="65"/>
      <c r="E156" s="39" t="str">
        <f aca="false">IF($A156="","",SUM($C$6:C156))</f>
        <v/>
      </c>
    </row>
    <row r="157" customFormat="false" ht="15" hidden="false" customHeight="true" outlineLevel="0" collapsed="false">
      <c r="A157" s="46"/>
      <c r="B157" s="47"/>
      <c r="C157" s="48"/>
      <c r="D157" s="66"/>
      <c r="E157" s="49" t="str">
        <f aca="false">IF($A157="","",SUM($C$6:C157))</f>
        <v/>
      </c>
    </row>
    <row r="158" customFormat="false" ht="15" hidden="false" customHeight="true" outlineLevel="0" collapsed="false">
      <c r="A158" s="36"/>
      <c r="B158" s="37"/>
      <c r="C158" s="38"/>
      <c r="D158" s="65"/>
      <c r="E158" s="39" t="str">
        <f aca="false">IF($A158="","",SUM($C$6:C158))</f>
        <v/>
      </c>
    </row>
    <row r="159" customFormat="false" ht="15" hidden="false" customHeight="true" outlineLevel="0" collapsed="false">
      <c r="A159" s="46"/>
      <c r="B159" s="47"/>
      <c r="C159" s="48"/>
      <c r="D159" s="66"/>
      <c r="E159" s="49" t="str">
        <f aca="false">IF($A159="","",SUM($C$6:C159))</f>
        <v/>
      </c>
    </row>
    <row r="160" customFormat="false" ht="15" hidden="false" customHeight="true" outlineLevel="0" collapsed="false">
      <c r="A160" s="36"/>
      <c r="B160" s="37"/>
      <c r="C160" s="38"/>
      <c r="D160" s="65"/>
      <c r="E160" s="39" t="str">
        <f aca="false">IF($A160="","",SUM($C$6:C160))</f>
        <v/>
      </c>
    </row>
    <row r="161" customFormat="false" ht="15" hidden="false" customHeight="true" outlineLevel="0" collapsed="false">
      <c r="A161" s="46"/>
      <c r="B161" s="47"/>
      <c r="C161" s="48"/>
      <c r="D161" s="66"/>
      <c r="E161" s="49" t="str">
        <f aca="false">IF($A161="","",SUM($C$6:C161))</f>
        <v/>
      </c>
    </row>
    <row r="162" customFormat="false" ht="15" hidden="false" customHeight="true" outlineLevel="0" collapsed="false">
      <c r="A162" s="36"/>
      <c r="B162" s="37"/>
      <c r="C162" s="38"/>
      <c r="D162" s="65"/>
      <c r="E162" s="39" t="str">
        <f aca="false">IF($A162="","",SUM($C$6:C162))</f>
        <v/>
      </c>
    </row>
    <row r="163" customFormat="false" ht="15" hidden="false" customHeight="true" outlineLevel="0" collapsed="false">
      <c r="A163" s="46"/>
      <c r="B163" s="47"/>
      <c r="C163" s="48"/>
      <c r="D163" s="66"/>
      <c r="E163" s="49" t="str">
        <f aca="false">IF($A163="","",SUM($C$6:C163))</f>
        <v/>
      </c>
    </row>
    <row r="164" customFormat="false" ht="15" hidden="false" customHeight="true" outlineLevel="0" collapsed="false">
      <c r="A164" s="36"/>
      <c r="B164" s="37"/>
      <c r="C164" s="38"/>
      <c r="D164" s="65"/>
      <c r="E164" s="39" t="str">
        <f aca="false">IF($A164="","",SUM($C$6:C164))</f>
        <v/>
      </c>
    </row>
    <row r="165" customFormat="false" ht="15" hidden="false" customHeight="true" outlineLevel="0" collapsed="false">
      <c r="A165" s="46"/>
      <c r="B165" s="47"/>
      <c r="C165" s="48"/>
      <c r="D165" s="66"/>
      <c r="E165" s="49" t="str">
        <f aca="false">IF($A165="","",SUM($C$6:C165))</f>
        <v/>
      </c>
    </row>
    <row r="166" customFormat="false" ht="15" hidden="false" customHeight="true" outlineLevel="0" collapsed="false">
      <c r="A166" s="36"/>
      <c r="B166" s="37"/>
      <c r="C166" s="38"/>
      <c r="D166" s="65"/>
      <c r="E166" s="39" t="str">
        <f aca="false">IF($A166="","",SUM($C$6:C166))</f>
        <v/>
      </c>
    </row>
    <row r="167" customFormat="false" ht="15" hidden="false" customHeight="true" outlineLevel="0" collapsed="false">
      <c r="A167" s="46"/>
      <c r="B167" s="47"/>
      <c r="C167" s="48"/>
      <c r="D167" s="66"/>
      <c r="E167" s="49" t="str">
        <f aca="false">IF($A167="","",SUM($C$6:C167))</f>
        <v/>
      </c>
    </row>
    <row r="168" customFormat="false" ht="15" hidden="false" customHeight="true" outlineLevel="0" collapsed="false">
      <c r="A168" s="36"/>
      <c r="B168" s="37"/>
      <c r="C168" s="38"/>
      <c r="D168" s="65"/>
      <c r="E168" s="39" t="str">
        <f aca="false">IF($A168="","",SUM($C$6:C168))</f>
        <v/>
      </c>
    </row>
    <row r="169" customFormat="false" ht="15" hidden="false" customHeight="true" outlineLevel="0" collapsed="false">
      <c r="A169" s="46"/>
      <c r="B169" s="47"/>
      <c r="C169" s="48"/>
      <c r="D169" s="66"/>
      <c r="E169" s="49" t="str">
        <f aca="false">IF($A169="","",SUM($C$6:C169))</f>
        <v/>
      </c>
    </row>
    <row r="170" customFormat="false" ht="15" hidden="false" customHeight="true" outlineLevel="0" collapsed="false">
      <c r="A170" s="36"/>
      <c r="B170" s="37"/>
      <c r="C170" s="38"/>
      <c r="D170" s="65"/>
      <c r="E170" s="39" t="str">
        <f aca="false">IF($A170="","",SUM($C$6:C170))</f>
        <v/>
      </c>
    </row>
    <row r="171" customFormat="false" ht="15" hidden="false" customHeight="true" outlineLevel="0" collapsed="false">
      <c r="A171" s="46"/>
      <c r="B171" s="47"/>
      <c r="C171" s="48"/>
      <c r="D171" s="66"/>
      <c r="E171" s="49" t="str">
        <f aca="false">IF($A171="","",SUM($C$6:C171))</f>
        <v/>
      </c>
    </row>
    <row r="172" customFormat="false" ht="15" hidden="false" customHeight="true" outlineLevel="0" collapsed="false">
      <c r="A172" s="36"/>
      <c r="B172" s="37"/>
      <c r="C172" s="38"/>
      <c r="D172" s="65"/>
      <c r="E172" s="39" t="str">
        <f aca="false">IF($A172="","",SUM($C$6:C172))</f>
        <v/>
      </c>
    </row>
    <row r="173" customFormat="false" ht="15" hidden="false" customHeight="true" outlineLevel="0" collapsed="false">
      <c r="A173" s="46"/>
      <c r="B173" s="47"/>
      <c r="C173" s="48"/>
      <c r="D173" s="66"/>
      <c r="E173" s="49" t="str">
        <f aca="false">IF($A173="","",SUM($C$6:C173))</f>
        <v/>
      </c>
    </row>
    <row r="174" customFormat="false" ht="15" hidden="false" customHeight="true" outlineLevel="0" collapsed="false">
      <c r="A174" s="36"/>
      <c r="B174" s="37"/>
      <c r="C174" s="38"/>
      <c r="D174" s="65"/>
      <c r="E174" s="39" t="str">
        <f aca="false">IF($A174="","",SUM($C$6:C174))</f>
        <v/>
      </c>
    </row>
    <row r="175" customFormat="false" ht="15" hidden="false" customHeight="true" outlineLevel="0" collapsed="false">
      <c r="A175" s="46"/>
      <c r="B175" s="47"/>
      <c r="C175" s="48"/>
      <c r="D175" s="66"/>
      <c r="E175" s="49" t="str">
        <f aca="false">IF($A175="","",SUM($C$6:C175))</f>
        <v/>
      </c>
    </row>
    <row r="176" customFormat="false" ht="15" hidden="false" customHeight="true" outlineLevel="0" collapsed="false">
      <c r="A176" s="36"/>
      <c r="B176" s="37"/>
      <c r="C176" s="38"/>
      <c r="D176" s="65"/>
      <c r="E176" s="39" t="str">
        <f aca="false">IF($A176="","",SUM($C$6:C176))</f>
        <v/>
      </c>
    </row>
    <row r="177" customFormat="false" ht="15" hidden="false" customHeight="true" outlineLevel="0" collapsed="false">
      <c r="A177" s="46"/>
      <c r="B177" s="47"/>
      <c r="C177" s="48"/>
      <c r="D177" s="66"/>
      <c r="E177" s="49" t="str">
        <f aca="false">IF($A177="","",SUM($C$6:C177))</f>
        <v/>
      </c>
    </row>
    <row r="178" customFormat="false" ht="15" hidden="false" customHeight="true" outlineLevel="0" collapsed="false">
      <c r="A178" s="36"/>
      <c r="B178" s="37"/>
      <c r="C178" s="38"/>
      <c r="D178" s="65"/>
      <c r="E178" s="39" t="str">
        <f aca="false">IF($A178="","",SUM($C$6:C178))</f>
        <v/>
      </c>
    </row>
    <row r="179" customFormat="false" ht="15" hidden="false" customHeight="true" outlineLevel="0" collapsed="false">
      <c r="A179" s="46"/>
      <c r="B179" s="47"/>
      <c r="C179" s="48"/>
      <c r="D179" s="66"/>
      <c r="E179" s="49" t="str">
        <f aca="false">IF($A179="","",SUM($C$6:C179))</f>
        <v/>
      </c>
    </row>
    <row r="180" customFormat="false" ht="15" hidden="false" customHeight="true" outlineLevel="0" collapsed="false">
      <c r="A180" s="36"/>
      <c r="B180" s="37"/>
      <c r="C180" s="38"/>
      <c r="D180" s="65"/>
      <c r="E180" s="39" t="str">
        <f aca="false">IF($A180="","",SUM($C$6:C180))</f>
        <v/>
      </c>
    </row>
    <row r="181" customFormat="false" ht="15" hidden="false" customHeight="true" outlineLevel="0" collapsed="false">
      <c r="A181" s="46"/>
      <c r="B181" s="47"/>
      <c r="C181" s="48"/>
      <c r="D181" s="66"/>
      <c r="E181" s="49" t="str">
        <f aca="false">IF($A181="","",SUM($C$6:C181))</f>
        <v/>
      </c>
    </row>
    <row r="182" customFormat="false" ht="15" hidden="false" customHeight="true" outlineLevel="0" collapsed="false">
      <c r="A182" s="36"/>
      <c r="B182" s="37"/>
      <c r="C182" s="38"/>
      <c r="D182" s="65"/>
      <c r="E182" s="39" t="str">
        <f aca="false">IF($A182="","",SUM($C$6:C182))</f>
        <v/>
      </c>
    </row>
    <row r="183" customFormat="false" ht="15" hidden="false" customHeight="true" outlineLevel="0" collapsed="false">
      <c r="A183" s="46"/>
      <c r="B183" s="47"/>
      <c r="C183" s="48"/>
      <c r="D183" s="66"/>
      <c r="E183" s="49" t="str">
        <f aca="false">IF($A183="","",SUM($C$6:C183))</f>
        <v/>
      </c>
    </row>
    <row r="184" customFormat="false" ht="15" hidden="false" customHeight="true" outlineLevel="0" collapsed="false">
      <c r="A184" s="36"/>
      <c r="B184" s="37"/>
      <c r="C184" s="38"/>
      <c r="D184" s="65"/>
      <c r="E184" s="39" t="str">
        <f aca="false">IF($A184="","",SUM($C$6:C184))</f>
        <v/>
      </c>
    </row>
    <row r="185" customFormat="false" ht="15" hidden="false" customHeight="true" outlineLevel="0" collapsed="false">
      <c r="A185" s="46"/>
      <c r="B185" s="47"/>
      <c r="C185" s="48"/>
      <c r="D185" s="66"/>
      <c r="E185" s="49" t="str">
        <f aca="false">IF($A185="","",SUM($C$6:C185))</f>
        <v/>
      </c>
    </row>
    <row r="186" customFormat="false" ht="15" hidden="false" customHeight="true" outlineLevel="0" collapsed="false">
      <c r="A186" s="36"/>
      <c r="B186" s="37"/>
      <c r="C186" s="38"/>
      <c r="D186" s="65"/>
      <c r="E186" s="39" t="str">
        <f aca="false">IF($A186="","",SUM($C$6:C186))</f>
        <v/>
      </c>
    </row>
    <row r="187" customFormat="false" ht="15" hidden="false" customHeight="true" outlineLevel="0" collapsed="false">
      <c r="A187" s="46"/>
      <c r="B187" s="47"/>
      <c r="C187" s="48"/>
      <c r="D187" s="66"/>
      <c r="E187" s="49" t="str">
        <f aca="false">IF($A187="","",SUM($C$6:C187))</f>
        <v/>
      </c>
    </row>
    <row r="188" customFormat="false" ht="15" hidden="false" customHeight="true" outlineLevel="0" collapsed="false">
      <c r="A188" s="36"/>
      <c r="B188" s="37"/>
      <c r="C188" s="38"/>
      <c r="D188" s="65"/>
      <c r="E188" s="39" t="str">
        <f aca="false">IF($A188="","",SUM($C$6:C188))</f>
        <v/>
      </c>
    </row>
    <row r="189" customFormat="false" ht="15" hidden="false" customHeight="true" outlineLevel="0" collapsed="false">
      <c r="A189" s="46"/>
      <c r="B189" s="47"/>
      <c r="C189" s="48"/>
      <c r="D189" s="66"/>
      <c r="E189" s="49" t="str">
        <f aca="false">IF($A189="","",SUM($C$6:C189))</f>
        <v/>
      </c>
    </row>
    <row r="190" customFormat="false" ht="15" hidden="false" customHeight="true" outlineLevel="0" collapsed="false">
      <c r="A190" s="36"/>
      <c r="B190" s="37"/>
      <c r="C190" s="38"/>
      <c r="D190" s="65"/>
      <c r="E190" s="39" t="str">
        <f aca="false">IF($A190="","",SUM($C$6:C190))</f>
        <v/>
      </c>
    </row>
    <row r="191" customFormat="false" ht="15" hidden="false" customHeight="true" outlineLevel="0" collapsed="false">
      <c r="A191" s="46"/>
      <c r="B191" s="47"/>
      <c r="C191" s="48"/>
      <c r="D191" s="66"/>
      <c r="E191" s="49" t="str">
        <f aca="false">IF($A191="","",SUM($C$6:C191))</f>
        <v/>
      </c>
    </row>
    <row r="192" customFormat="false" ht="15" hidden="false" customHeight="true" outlineLevel="0" collapsed="false">
      <c r="A192" s="36"/>
      <c r="B192" s="37"/>
      <c r="C192" s="38"/>
      <c r="D192" s="65"/>
      <c r="E192" s="39" t="str">
        <f aca="false">IF($A192="","",SUM($C$6:C192))</f>
        <v/>
      </c>
    </row>
    <row r="193" customFormat="false" ht="15" hidden="false" customHeight="true" outlineLevel="0" collapsed="false">
      <c r="A193" s="46"/>
      <c r="B193" s="47"/>
      <c r="C193" s="48"/>
      <c r="D193" s="66"/>
      <c r="E193" s="49" t="str">
        <f aca="false">IF($A193="","",SUM($C$6:C193))</f>
        <v/>
      </c>
    </row>
    <row r="194" customFormat="false" ht="15" hidden="false" customHeight="true" outlineLevel="0" collapsed="false">
      <c r="A194" s="36"/>
      <c r="B194" s="37"/>
      <c r="C194" s="38"/>
      <c r="D194" s="65"/>
      <c r="E194" s="39" t="str">
        <f aca="false">IF($A194="","",SUM($C$6:C194))</f>
        <v/>
      </c>
    </row>
    <row r="195" customFormat="false" ht="15" hidden="false" customHeight="true" outlineLevel="0" collapsed="false">
      <c r="A195" s="46"/>
      <c r="B195" s="47"/>
      <c r="C195" s="48"/>
      <c r="D195" s="66"/>
      <c r="E195" s="49" t="str">
        <f aca="false">IF($A195="","",SUM($C$6:C195))</f>
        <v/>
      </c>
    </row>
    <row r="196" customFormat="false" ht="15" hidden="false" customHeight="true" outlineLevel="0" collapsed="false">
      <c r="A196" s="36"/>
      <c r="B196" s="37"/>
      <c r="C196" s="38"/>
      <c r="D196" s="65"/>
      <c r="E196" s="39" t="str">
        <f aca="false">IF($A196="","",SUM($C$6:C196))</f>
        <v/>
      </c>
    </row>
    <row r="197" customFormat="false" ht="15" hidden="false" customHeight="true" outlineLevel="0" collapsed="false">
      <c r="A197" s="46"/>
      <c r="B197" s="47"/>
      <c r="C197" s="48"/>
      <c r="D197" s="66"/>
      <c r="E197" s="49" t="str">
        <f aca="false">IF($A197="","",SUM($C$6:C197))</f>
        <v/>
      </c>
    </row>
    <row r="198" customFormat="false" ht="15" hidden="false" customHeight="true" outlineLevel="0" collapsed="false">
      <c r="A198" s="36"/>
      <c r="B198" s="37"/>
      <c r="C198" s="38"/>
      <c r="D198" s="65"/>
      <c r="E198" s="39" t="str">
        <f aca="false">IF($A198="","",SUM($C$6:C198))</f>
        <v/>
      </c>
    </row>
    <row r="199" customFormat="false" ht="15" hidden="false" customHeight="true" outlineLevel="0" collapsed="false">
      <c r="A199" s="46"/>
      <c r="B199" s="47"/>
      <c r="C199" s="48"/>
      <c r="D199" s="66"/>
      <c r="E199" s="49" t="str">
        <f aca="false">IF($A199="","",SUM($C$6:C199))</f>
        <v/>
      </c>
    </row>
    <row r="200" customFormat="false" ht="15" hidden="false" customHeight="true" outlineLevel="0" collapsed="false">
      <c r="A200" s="36"/>
      <c r="B200" s="37"/>
      <c r="C200" s="38"/>
      <c r="D200" s="65"/>
      <c r="E200" s="39" t="str">
        <f aca="false">IF($A200="","",SUM($C$6:C200))</f>
        <v/>
      </c>
    </row>
    <row r="201" customFormat="false" ht="15" hidden="false" customHeight="true" outlineLevel="0" collapsed="false">
      <c r="A201" s="46"/>
      <c r="B201" s="47"/>
      <c r="C201" s="48"/>
      <c r="D201" s="66"/>
      <c r="E201" s="49" t="str">
        <f aca="false">IF($A201="","",SUM($C$6:C201))</f>
        <v/>
      </c>
    </row>
    <row r="202" customFormat="false" ht="15" hidden="false" customHeight="true" outlineLevel="0" collapsed="false">
      <c r="A202" s="36"/>
      <c r="B202" s="37"/>
      <c r="C202" s="38"/>
      <c r="D202" s="65"/>
      <c r="E202" s="39" t="str">
        <f aca="false">IF($A202="","",SUM($C$6:C202))</f>
        <v/>
      </c>
    </row>
    <row r="203" customFormat="false" ht="15" hidden="false" customHeight="true" outlineLevel="0" collapsed="false">
      <c r="A203" s="46"/>
      <c r="B203" s="47"/>
      <c r="C203" s="48"/>
      <c r="D203" s="66"/>
      <c r="E203" s="49" t="str">
        <f aca="false">IF($A203="","",SUM($C$6:C203))</f>
        <v/>
      </c>
    </row>
    <row r="204" customFormat="false" ht="15" hidden="false" customHeight="true" outlineLevel="0" collapsed="false">
      <c r="A204" s="36"/>
      <c r="B204" s="37"/>
      <c r="C204" s="38"/>
      <c r="D204" s="65"/>
      <c r="E204" s="39" t="str">
        <f aca="false">IF($A204="","",SUM($C$6:C204))</f>
        <v/>
      </c>
    </row>
    <row r="205" customFormat="false" ht="15" hidden="false" customHeight="true" outlineLevel="0" collapsed="false">
      <c r="A205" s="46"/>
      <c r="B205" s="47"/>
      <c r="C205" s="48"/>
      <c r="D205" s="66"/>
      <c r="E205" s="49" t="str">
        <f aca="false">IF($A205="","",SUM($C$6:C205))</f>
        <v/>
      </c>
    </row>
    <row r="206" customFormat="false" ht="15" hidden="false" customHeight="true" outlineLevel="0" collapsed="false">
      <c r="A206" s="36"/>
      <c r="B206" s="37"/>
      <c r="C206" s="38"/>
      <c r="D206" s="65"/>
      <c r="E206" s="39" t="str">
        <f aca="false">IF($A206="","",SUM($C$6:C206))</f>
        <v/>
      </c>
    </row>
    <row r="207" customFormat="false" ht="15" hidden="false" customHeight="true" outlineLevel="0" collapsed="false">
      <c r="A207" s="46"/>
      <c r="B207" s="47"/>
      <c r="C207" s="48"/>
      <c r="D207" s="66"/>
      <c r="E207" s="49" t="str">
        <f aca="false">IF($A207="","",SUM($C$6:C207))</f>
        <v/>
      </c>
    </row>
    <row r="208" customFormat="false" ht="15" hidden="false" customHeight="true" outlineLevel="0" collapsed="false">
      <c r="A208" s="36"/>
      <c r="B208" s="37"/>
      <c r="C208" s="38"/>
      <c r="D208" s="65"/>
      <c r="E208" s="39" t="str">
        <f aca="false">IF($A208="","",SUM($C$6:C208))</f>
        <v/>
      </c>
    </row>
    <row r="209" customFormat="false" ht="15" hidden="false" customHeight="true" outlineLevel="0" collapsed="false">
      <c r="A209" s="46"/>
      <c r="B209" s="47"/>
      <c r="C209" s="48"/>
      <c r="D209" s="66"/>
      <c r="E209" s="49" t="str">
        <f aca="false">IF($A209="","",SUM($C$6:C209))</f>
        <v/>
      </c>
    </row>
    <row r="210" customFormat="false" ht="15" hidden="false" customHeight="true" outlineLevel="0" collapsed="false">
      <c r="A210" s="36"/>
      <c r="B210" s="37"/>
      <c r="C210" s="38"/>
      <c r="D210" s="65"/>
      <c r="E210" s="39" t="str">
        <f aca="false">IF($A210="","",SUM($C$6:C210))</f>
        <v/>
      </c>
    </row>
    <row r="211" customFormat="false" ht="15" hidden="false" customHeight="true" outlineLevel="0" collapsed="false">
      <c r="A211" s="46"/>
      <c r="B211" s="47"/>
      <c r="C211" s="48"/>
      <c r="D211" s="66"/>
      <c r="E211" s="49" t="str">
        <f aca="false">IF($A211="","",SUM($C$6:C211))</f>
        <v/>
      </c>
    </row>
    <row r="212" customFormat="false" ht="15" hidden="false" customHeight="true" outlineLevel="0" collapsed="false">
      <c r="A212" s="36"/>
      <c r="B212" s="37"/>
      <c r="C212" s="38"/>
      <c r="D212" s="65"/>
      <c r="E212" s="39" t="str">
        <f aca="false">IF($A212="","",SUM($C$6:C212))</f>
        <v/>
      </c>
    </row>
    <row r="213" customFormat="false" ht="15" hidden="false" customHeight="true" outlineLevel="0" collapsed="false">
      <c r="A213" s="46"/>
      <c r="B213" s="47"/>
      <c r="C213" s="48"/>
      <c r="D213" s="66"/>
      <c r="E213" s="49" t="str">
        <f aca="false">IF($A213="","",SUM($C$6:C213))</f>
        <v/>
      </c>
    </row>
    <row r="214" customFormat="false" ht="15" hidden="false" customHeight="true" outlineLevel="0" collapsed="false">
      <c r="A214" s="36"/>
      <c r="B214" s="37"/>
      <c r="C214" s="38"/>
      <c r="D214" s="65"/>
      <c r="E214" s="39" t="str">
        <f aca="false">IF($A214="","",SUM($C$6:C214))</f>
        <v/>
      </c>
    </row>
    <row r="215" customFormat="false" ht="15" hidden="false" customHeight="true" outlineLevel="0" collapsed="false">
      <c r="A215" s="46"/>
      <c r="B215" s="47"/>
      <c r="C215" s="48"/>
      <c r="D215" s="66"/>
      <c r="E215" s="49" t="str">
        <f aca="false">IF($A215="","",SUM($C$6:C215))</f>
        <v/>
      </c>
    </row>
    <row r="216" customFormat="false" ht="15" hidden="false" customHeight="true" outlineLevel="0" collapsed="false">
      <c r="A216" s="36"/>
      <c r="B216" s="37"/>
      <c r="C216" s="38"/>
      <c r="D216" s="65"/>
      <c r="E216" s="39" t="str">
        <f aca="false">IF($A216="","",SUM($C$6:C216))</f>
        <v/>
      </c>
    </row>
    <row r="217" customFormat="false" ht="15" hidden="false" customHeight="true" outlineLevel="0" collapsed="false">
      <c r="A217" s="46"/>
      <c r="B217" s="47"/>
      <c r="C217" s="48"/>
      <c r="D217" s="66"/>
      <c r="E217" s="49" t="str">
        <f aca="false">IF($A217="","",SUM($C$6:C217))</f>
        <v/>
      </c>
    </row>
    <row r="218" customFormat="false" ht="15" hidden="false" customHeight="true" outlineLevel="0" collapsed="false">
      <c r="A218" s="36"/>
      <c r="B218" s="37"/>
      <c r="C218" s="38"/>
      <c r="D218" s="65"/>
      <c r="E218" s="39" t="str">
        <f aca="false">IF($A218="","",SUM($C$6:C218))</f>
        <v/>
      </c>
    </row>
    <row r="219" customFormat="false" ht="15" hidden="false" customHeight="true" outlineLevel="0" collapsed="false">
      <c r="A219" s="46"/>
      <c r="B219" s="47"/>
      <c r="C219" s="48"/>
      <c r="D219" s="66"/>
      <c r="E219" s="49" t="str">
        <f aca="false">IF($A219="","",SUM($C$6:C219))</f>
        <v/>
      </c>
    </row>
    <row r="220" customFormat="false" ht="15" hidden="false" customHeight="true" outlineLevel="0" collapsed="false">
      <c r="A220" s="36"/>
      <c r="B220" s="37"/>
      <c r="C220" s="38"/>
      <c r="D220" s="65"/>
      <c r="E220" s="39" t="str">
        <f aca="false">IF($A220="","",SUM($C$6:C220))</f>
        <v/>
      </c>
    </row>
    <row r="221" customFormat="false" ht="15" hidden="false" customHeight="true" outlineLevel="0" collapsed="false">
      <c r="A221" s="46"/>
      <c r="B221" s="47"/>
      <c r="C221" s="48"/>
      <c r="D221" s="66"/>
      <c r="E221" s="49" t="str">
        <f aca="false">IF($A221="","",SUM($C$6:C221))</f>
        <v/>
      </c>
    </row>
    <row r="222" customFormat="false" ht="15" hidden="false" customHeight="true" outlineLevel="0" collapsed="false">
      <c r="A222" s="36"/>
      <c r="B222" s="37"/>
      <c r="C222" s="38"/>
      <c r="D222" s="65"/>
      <c r="E222" s="39" t="str">
        <f aca="false">IF($A222="","",SUM($C$6:C222))</f>
        <v/>
      </c>
    </row>
    <row r="223" customFormat="false" ht="15" hidden="false" customHeight="true" outlineLevel="0" collapsed="false">
      <c r="A223" s="46"/>
      <c r="B223" s="47"/>
      <c r="C223" s="48"/>
      <c r="D223" s="66"/>
      <c r="E223" s="49" t="str">
        <f aca="false">IF($A223="","",SUM($C$6:C223))</f>
        <v/>
      </c>
    </row>
    <row r="224" customFormat="false" ht="15" hidden="false" customHeight="true" outlineLevel="0" collapsed="false">
      <c r="A224" s="36"/>
      <c r="B224" s="37"/>
      <c r="C224" s="38"/>
      <c r="D224" s="65"/>
      <c r="E224" s="39" t="str">
        <f aca="false">IF($A224="","",SUM($C$6:C224))</f>
        <v/>
      </c>
    </row>
    <row r="225" customFormat="false" ht="15" hidden="false" customHeight="true" outlineLevel="0" collapsed="false">
      <c r="A225" s="46"/>
      <c r="B225" s="47"/>
      <c r="C225" s="48"/>
      <c r="D225" s="66"/>
      <c r="E225" s="49" t="str">
        <f aca="false">IF($A225="","",SUM($C$6:C225))</f>
        <v/>
      </c>
    </row>
    <row r="226" customFormat="false" ht="15" hidden="false" customHeight="true" outlineLevel="0" collapsed="false">
      <c r="A226" s="36"/>
      <c r="B226" s="37"/>
      <c r="C226" s="38"/>
      <c r="D226" s="65"/>
      <c r="E226" s="39" t="str">
        <f aca="false">IF($A226="","",SUM($C$6:C226))</f>
        <v/>
      </c>
    </row>
    <row r="227" customFormat="false" ht="15" hidden="false" customHeight="true" outlineLevel="0" collapsed="false">
      <c r="A227" s="46"/>
      <c r="B227" s="47"/>
      <c r="C227" s="48"/>
      <c r="D227" s="66"/>
      <c r="E227" s="49" t="str">
        <f aca="false">IF($A227="","",SUM($C$6:C227))</f>
        <v/>
      </c>
    </row>
    <row r="228" customFormat="false" ht="15" hidden="false" customHeight="true" outlineLevel="0" collapsed="false">
      <c r="A228" s="36"/>
      <c r="B228" s="37"/>
      <c r="C228" s="38"/>
      <c r="D228" s="65"/>
      <c r="E228" s="39" t="str">
        <f aca="false">IF($A228="","",SUM($C$6:C228))</f>
        <v/>
      </c>
    </row>
    <row r="229" customFormat="false" ht="15" hidden="false" customHeight="true" outlineLevel="0" collapsed="false">
      <c r="A229" s="46"/>
      <c r="B229" s="47"/>
      <c r="C229" s="48"/>
      <c r="D229" s="66"/>
      <c r="E229" s="49" t="str">
        <f aca="false">IF($A229="","",SUM($C$6:C229))</f>
        <v/>
      </c>
    </row>
    <row r="230" customFormat="false" ht="15" hidden="false" customHeight="true" outlineLevel="0" collapsed="false">
      <c r="A230" s="36"/>
      <c r="B230" s="37"/>
      <c r="C230" s="38"/>
      <c r="D230" s="65"/>
      <c r="E230" s="39" t="str">
        <f aca="false">IF($A230="","",SUM($C$6:C230))</f>
        <v/>
      </c>
    </row>
    <row r="231" customFormat="false" ht="15" hidden="false" customHeight="true" outlineLevel="0" collapsed="false">
      <c r="A231" s="46"/>
      <c r="B231" s="47"/>
      <c r="C231" s="48"/>
      <c r="D231" s="66"/>
      <c r="E231" s="49" t="str">
        <f aca="false">IF($A231="","",SUM($C$6:C231))</f>
        <v/>
      </c>
    </row>
    <row r="232" customFormat="false" ht="15" hidden="false" customHeight="true" outlineLevel="0" collapsed="false">
      <c r="A232" s="36"/>
      <c r="B232" s="37"/>
      <c r="C232" s="38"/>
      <c r="D232" s="65"/>
      <c r="E232" s="39" t="str">
        <f aca="false">IF($A232="","",SUM($C$6:C232))</f>
        <v/>
      </c>
    </row>
    <row r="233" customFormat="false" ht="15" hidden="false" customHeight="true" outlineLevel="0" collapsed="false">
      <c r="A233" s="46"/>
      <c r="B233" s="47"/>
      <c r="C233" s="48"/>
      <c r="D233" s="66"/>
      <c r="E233" s="49" t="str">
        <f aca="false">IF($A233="","",SUM($C$6:C233))</f>
        <v/>
      </c>
    </row>
    <row r="234" customFormat="false" ht="15" hidden="false" customHeight="true" outlineLevel="0" collapsed="false">
      <c r="A234" s="36"/>
      <c r="B234" s="37"/>
      <c r="C234" s="38"/>
      <c r="D234" s="65"/>
      <c r="E234" s="39" t="str">
        <f aca="false">IF($A234="","",SUM($C$6:C234))</f>
        <v/>
      </c>
    </row>
    <row r="235" customFormat="false" ht="15" hidden="false" customHeight="true" outlineLevel="0" collapsed="false">
      <c r="A235" s="46"/>
      <c r="B235" s="47"/>
      <c r="C235" s="48"/>
      <c r="D235" s="66"/>
      <c r="E235" s="49" t="str">
        <f aca="false">IF($A235="","",SUM($C$6:C235))</f>
        <v/>
      </c>
    </row>
    <row r="236" customFormat="false" ht="15" hidden="false" customHeight="true" outlineLevel="0" collapsed="false">
      <c r="A236" s="36"/>
      <c r="B236" s="37"/>
      <c r="C236" s="38"/>
      <c r="D236" s="65"/>
      <c r="E236" s="39" t="str">
        <f aca="false">IF($A236="","",SUM($C$6:C236))</f>
        <v/>
      </c>
    </row>
    <row r="237" customFormat="false" ht="15" hidden="false" customHeight="true" outlineLevel="0" collapsed="false">
      <c r="A237" s="46"/>
      <c r="B237" s="47"/>
      <c r="C237" s="48"/>
      <c r="D237" s="66"/>
      <c r="E237" s="49" t="str">
        <f aca="false">IF($A237="","",SUM($C$6:C237))</f>
        <v/>
      </c>
    </row>
    <row r="238" customFormat="false" ht="15" hidden="false" customHeight="true" outlineLevel="0" collapsed="false">
      <c r="A238" s="36"/>
      <c r="B238" s="37"/>
      <c r="C238" s="38"/>
      <c r="D238" s="65"/>
      <c r="E238" s="39" t="str">
        <f aca="false">IF($A238="","",SUM($C$6:C238))</f>
        <v/>
      </c>
    </row>
    <row r="239" customFormat="false" ht="15" hidden="false" customHeight="true" outlineLevel="0" collapsed="false">
      <c r="A239" s="46"/>
      <c r="B239" s="47"/>
      <c r="C239" s="48"/>
      <c r="D239" s="66"/>
      <c r="E239" s="49" t="str">
        <f aca="false">IF($A239="","",SUM($C$6:C239))</f>
        <v/>
      </c>
    </row>
    <row r="240" customFormat="false" ht="15" hidden="false" customHeight="true" outlineLevel="0" collapsed="false">
      <c r="A240" s="36"/>
      <c r="B240" s="37"/>
      <c r="C240" s="38"/>
      <c r="D240" s="65"/>
      <c r="E240" s="39" t="str">
        <f aca="false">IF($A240="","",SUM($C$6:C240))</f>
        <v/>
      </c>
    </row>
    <row r="241" customFormat="false" ht="15" hidden="false" customHeight="true" outlineLevel="0" collapsed="false">
      <c r="A241" s="46"/>
      <c r="B241" s="47"/>
      <c r="C241" s="48"/>
      <c r="D241" s="66"/>
      <c r="E241" s="49" t="str">
        <f aca="false">IF($A241="","",SUM($C$6:C241))</f>
        <v/>
      </c>
    </row>
    <row r="242" customFormat="false" ht="15" hidden="false" customHeight="true" outlineLevel="0" collapsed="false">
      <c r="A242" s="36"/>
      <c r="B242" s="37"/>
      <c r="C242" s="38"/>
      <c r="D242" s="65"/>
      <c r="E242" s="39" t="str">
        <f aca="false">IF($A242="","",SUM($C$6:C242))</f>
        <v/>
      </c>
    </row>
    <row r="243" customFormat="false" ht="15" hidden="false" customHeight="true" outlineLevel="0" collapsed="false">
      <c r="A243" s="46"/>
      <c r="B243" s="47"/>
      <c r="C243" s="48"/>
      <c r="D243" s="66"/>
      <c r="E243" s="49" t="str">
        <f aca="false">IF($A243="","",SUM($C$6:C243))</f>
        <v/>
      </c>
    </row>
    <row r="244" customFormat="false" ht="15" hidden="false" customHeight="true" outlineLevel="0" collapsed="false">
      <c r="A244" s="36"/>
      <c r="B244" s="37"/>
      <c r="C244" s="38"/>
      <c r="D244" s="65"/>
      <c r="E244" s="39" t="str">
        <f aca="false">IF($A244="","",SUM($C$6:C244))</f>
        <v/>
      </c>
    </row>
    <row r="245" customFormat="false" ht="15" hidden="false" customHeight="true" outlineLevel="0" collapsed="false">
      <c r="A245" s="46"/>
      <c r="B245" s="47"/>
      <c r="C245" s="48"/>
      <c r="D245" s="66"/>
      <c r="E245" s="49" t="str">
        <f aca="false">IF($A245="","",SUM($C$6:C245))</f>
        <v/>
      </c>
    </row>
    <row r="246" customFormat="false" ht="15" hidden="false" customHeight="true" outlineLevel="0" collapsed="false">
      <c r="A246" s="36"/>
      <c r="B246" s="37"/>
      <c r="C246" s="38"/>
      <c r="D246" s="65"/>
      <c r="E246" s="39" t="str">
        <f aca="false">IF($A246="","",SUM($C$6:C246))</f>
        <v/>
      </c>
    </row>
    <row r="247" customFormat="false" ht="15" hidden="false" customHeight="true" outlineLevel="0" collapsed="false">
      <c r="A247" s="46"/>
      <c r="B247" s="47"/>
      <c r="C247" s="48"/>
      <c r="D247" s="66"/>
      <c r="E247" s="49" t="str">
        <f aca="false">IF($A247="","",SUM($C$6:C247))</f>
        <v/>
      </c>
    </row>
    <row r="248" customFormat="false" ht="15" hidden="false" customHeight="true" outlineLevel="0" collapsed="false">
      <c r="A248" s="36"/>
      <c r="B248" s="37"/>
      <c r="C248" s="38"/>
      <c r="D248" s="65"/>
      <c r="E248" s="39" t="str">
        <f aca="false">IF($A248="","",SUM($C$6:C248))</f>
        <v/>
      </c>
    </row>
    <row r="249" customFormat="false" ht="15" hidden="false" customHeight="true" outlineLevel="0" collapsed="false">
      <c r="A249" s="46"/>
      <c r="B249" s="47"/>
      <c r="C249" s="48"/>
      <c r="D249" s="66"/>
      <c r="E249" s="49" t="str">
        <f aca="false">IF($A249="","",SUM($C$6:C249))</f>
        <v/>
      </c>
    </row>
    <row r="250" customFormat="false" ht="15" hidden="false" customHeight="true" outlineLevel="0" collapsed="false">
      <c r="A250" s="36"/>
      <c r="B250" s="37"/>
      <c r="C250" s="38"/>
      <c r="D250" s="65"/>
      <c r="E250" s="39" t="str">
        <f aca="false">IF($A250="","",SUM($C$6:C250))</f>
        <v/>
      </c>
    </row>
    <row r="251" customFormat="false" ht="15" hidden="false" customHeight="true" outlineLevel="0" collapsed="false">
      <c r="A251" s="46"/>
      <c r="B251" s="47"/>
      <c r="C251" s="48"/>
      <c r="D251" s="66"/>
      <c r="E251" s="49" t="str">
        <f aca="false">IF($A251="","",SUM($C$6:C251))</f>
        <v/>
      </c>
    </row>
    <row r="252" customFormat="false" ht="15" hidden="false" customHeight="true" outlineLevel="0" collapsed="false">
      <c r="A252" s="36"/>
      <c r="B252" s="37"/>
      <c r="C252" s="38"/>
      <c r="D252" s="65"/>
      <c r="E252" s="39" t="str">
        <f aca="false">IF($A252="","",SUM($C$6:C252))</f>
        <v/>
      </c>
    </row>
    <row r="253" customFormat="false" ht="15" hidden="false" customHeight="true" outlineLevel="0" collapsed="false">
      <c r="A253" s="46"/>
      <c r="B253" s="47"/>
      <c r="C253" s="48"/>
      <c r="D253" s="66"/>
      <c r="E253" s="49" t="str">
        <f aca="false">IF($A253="","",SUM($C$6:C253))</f>
        <v/>
      </c>
    </row>
    <row r="254" customFormat="false" ht="15" hidden="false" customHeight="true" outlineLevel="0" collapsed="false">
      <c r="A254" s="36"/>
      <c r="B254" s="37"/>
      <c r="C254" s="38"/>
      <c r="D254" s="65"/>
      <c r="E254" s="39" t="str">
        <f aca="false">IF($A254="","",SUM($C$6:C254))</f>
        <v/>
      </c>
    </row>
    <row r="255" customFormat="false" ht="15" hidden="false" customHeight="true" outlineLevel="0" collapsed="false">
      <c r="A255" s="46"/>
      <c r="B255" s="47"/>
      <c r="C255" s="48"/>
      <c r="D255" s="66"/>
      <c r="E255" s="49" t="str">
        <f aca="false">IF($A255="","",SUM($C$6:C255))</f>
        <v/>
      </c>
    </row>
    <row r="256" customFormat="false" ht="15" hidden="false" customHeight="true" outlineLevel="0" collapsed="false">
      <c r="A256" s="36"/>
      <c r="B256" s="37"/>
      <c r="C256" s="38"/>
      <c r="D256" s="65"/>
      <c r="E256" s="39" t="str">
        <f aca="false">IF($A256="","",SUM($C$6:C256))</f>
        <v/>
      </c>
    </row>
    <row r="257" customFormat="false" ht="15" hidden="false" customHeight="true" outlineLevel="0" collapsed="false">
      <c r="A257" s="46"/>
      <c r="B257" s="47"/>
      <c r="C257" s="48"/>
      <c r="D257" s="66"/>
      <c r="E257" s="49" t="str">
        <f aca="false">IF($A257="","",SUM($C$6:C257))</f>
        <v/>
      </c>
    </row>
    <row r="258" customFormat="false" ht="15" hidden="false" customHeight="true" outlineLevel="0" collapsed="false">
      <c r="A258" s="36"/>
      <c r="B258" s="37"/>
      <c r="C258" s="38"/>
      <c r="D258" s="65"/>
      <c r="E258" s="39" t="str">
        <f aca="false">IF($A258="","",SUM($C$6:C258))</f>
        <v/>
      </c>
    </row>
    <row r="259" customFormat="false" ht="15" hidden="false" customHeight="true" outlineLevel="0" collapsed="false">
      <c r="A259" s="46"/>
      <c r="B259" s="47"/>
      <c r="C259" s="48"/>
      <c r="D259" s="66"/>
      <c r="E259" s="49" t="str">
        <f aca="false">IF($A259="","",SUM($C$6:C259))</f>
        <v/>
      </c>
    </row>
    <row r="260" customFormat="false" ht="15" hidden="false" customHeight="true" outlineLevel="0" collapsed="false">
      <c r="A260" s="36"/>
      <c r="B260" s="37"/>
      <c r="C260" s="38"/>
      <c r="D260" s="65"/>
      <c r="E260" s="39" t="str">
        <f aca="false">IF($A260="","",SUM($C$6:C260))</f>
        <v/>
      </c>
    </row>
    <row r="261" customFormat="false" ht="15" hidden="false" customHeight="true" outlineLevel="0" collapsed="false">
      <c r="A261" s="46"/>
      <c r="B261" s="47"/>
      <c r="C261" s="48"/>
      <c r="D261" s="66"/>
      <c r="E261" s="49" t="str">
        <f aca="false">IF($A261="","",SUM($C$6:C261))</f>
        <v/>
      </c>
    </row>
    <row r="262" customFormat="false" ht="15" hidden="false" customHeight="true" outlineLevel="0" collapsed="false">
      <c r="A262" s="36"/>
      <c r="B262" s="37"/>
      <c r="C262" s="38"/>
      <c r="D262" s="65"/>
      <c r="E262" s="39" t="str">
        <f aca="false">IF($A262="","",SUM($C$6:C262))</f>
        <v/>
      </c>
    </row>
    <row r="263" customFormat="false" ht="15" hidden="false" customHeight="true" outlineLevel="0" collapsed="false">
      <c r="A263" s="46"/>
      <c r="B263" s="47"/>
      <c r="C263" s="48"/>
      <c r="D263" s="66"/>
      <c r="E263" s="49" t="str">
        <f aca="false">IF($A263="","",SUM($C$6:C263))</f>
        <v/>
      </c>
    </row>
    <row r="264" customFormat="false" ht="15" hidden="false" customHeight="true" outlineLevel="0" collapsed="false">
      <c r="A264" s="36"/>
      <c r="B264" s="37"/>
      <c r="C264" s="38"/>
      <c r="D264" s="65"/>
      <c r="E264" s="39" t="str">
        <f aca="false">IF($A264="","",SUM($C$6:C264))</f>
        <v/>
      </c>
    </row>
    <row r="265" customFormat="false" ht="15" hidden="false" customHeight="true" outlineLevel="0" collapsed="false">
      <c r="A265" s="46"/>
      <c r="B265" s="47"/>
      <c r="C265" s="48"/>
      <c r="D265" s="66"/>
      <c r="E265" s="49" t="str">
        <f aca="false">IF($A265="","",SUM($C$6:C265))</f>
        <v/>
      </c>
    </row>
    <row r="266" customFormat="false" ht="15" hidden="false" customHeight="true" outlineLevel="0" collapsed="false">
      <c r="A266" s="36"/>
      <c r="B266" s="37"/>
      <c r="C266" s="38"/>
      <c r="D266" s="65"/>
      <c r="E266" s="39" t="str">
        <f aca="false">IF($A266="","",SUM($C$6:C266))</f>
        <v/>
      </c>
    </row>
    <row r="267" customFormat="false" ht="15" hidden="false" customHeight="true" outlineLevel="0" collapsed="false">
      <c r="A267" s="46"/>
      <c r="B267" s="47"/>
      <c r="C267" s="48"/>
      <c r="D267" s="66"/>
      <c r="E267" s="49" t="str">
        <f aca="false">IF($A267="","",SUM($C$6:C267))</f>
        <v/>
      </c>
    </row>
    <row r="268" customFormat="false" ht="15" hidden="false" customHeight="true" outlineLevel="0" collapsed="false">
      <c r="A268" s="36"/>
      <c r="B268" s="37"/>
      <c r="C268" s="38"/>
      <c r="D268" s="65"/>
      <c r="E268" s="39" t="str">
        <f aca="false">IF($A268="","",SUM($C$6:C268))</f>
        <v/>
      </c>
    </row>
    <row r="269" customFormat="false" ht="15" hidden="false" customHeight="true" outlineLevel="0" collapsed="false">
      <c r="A269" s="46"/>
      <c r="B269" s="47"/>
      <c r="C269" s="48"/>
      <c r="D269" s="66"/>
      <c r="E269" s="49" t="str">
        <f aca="false">IF($A269="","",SUM($C$6:C269))</f>
        <v/>
      </c>
    </row>
    <row r="270" customFormat="false" ht="15" hidden="false" customHeight="true" outlineLevel="0" collapsed="false">
      <c r="A270" s="36"/>
      <c r="B270" s="37"/>
      <c r="C270" s="38"/>
      <c r="D270" s="65"/>
      <c r="E270" s="39" t="str">
        <f aca="false">IF($A270="","",SUM($C$6:C270))</f>
        <v/>
      </c>
    </row>
    <row r="271" customFormat="false" ht="15" hidden="false" customHeight="true" outlineLevel="0" collapsed="false">
      <c r="A271" s="46"/>
      <c r="B271" s="47"/>
      <c r="C271" s="48"/>
      <c r="D271" s="66"/>
      <c r="E271" s="49" t="str">
        <f aca="false">IF($A271="","",SUM($C$6:C271))</f>
        <v/>
      </c>
    </row>
    <row r="272" customFormat="false" ht="15" hidden="false" customHeight="true" outlineLevel="0" collapsed="false">
      <c r="A272" s="36"/>
      <c r="B272" s="37"/>
      <c r="C272" s="38"/>
      <c r="D272" s="65"/>
      <c r="E272" s="39" t="str">
        <f aca="false">IF($A272="","",SUM($C$6:C272))</f>
        <v/>
      </c>
    </row>
    <row r="273" customFormat="false" ht="15" hidden="false" customHeight="true" outlineLevel="0" collapsed="false">
      <c r="A273" s="46"/>
      <c r="B273" s="47"/>
      <c r="C273" s="48"/>
      <c r="D273" s="66"/>
      <c r="E273" s="49" t="str">
        <f aca="false">IF($A273="","",SUM($C$6:C273))</f>
        <v/>
      </c>
    </row>
    <row r="274" customFormat="false" ht="15" hidden="false" customHeight="true" outlineLevel="0" collapsed="false">
      <c r="A274" s="36"/>
      <c r="B274" s="37"/>
      <c r="C274" s="38"/>
      <c r="D274" s="65"/>
      <c r="E274" s="39" t="str">
        <f aca="false">IF($A274="","",SUM($C$6:C274))</f>
        <v/>
      </c>
    </row>
    <row r="275" customFormat="false" ht="15" hidden="false" customHeight="true" outlineLevel="0" collapsed="false">
      <c r="A275" s="46"/>
      <c r="B275" s="47"/>
      <c r="C275" s="48"/>
      <c r="D275" s="66"/>
      <c r="E275" s="49" t="str">
        <f aca="false">IF($A275="","",SUM($C$6:C275))</f>
        <v/>
      </c>
    </row>
    <row r="276" customFormat="false" ht="15" hidden="false" customHeight="true" outlineLevel="0" collapsed="false">
      <c r="A276" s="36"/>
      <c r="B276" s="37"/>
      <c r="C276" s="38"/>
      <c r="D276" s="65"/>
      <c r="E276" s="39" t="str">
        <f aca="false">IF($A276="","",SUM($C$6:C276))</f>
        <v/>
      </c>
    </row>
    <row r="277" customFormat="false" ht="15" hidden="false" customHeight="true" outlineLevel="0" collapsed="false">
      <c r="A277" s="46"/>
      <c r="B277" s="47"/>
      <c r="C277" s="48"/>
      <c r="D277" s="66"/>
      <c r="E277" s="49" t="str">
        <f aca="false">IF($A277="","",SUM($C$6:C277))</f>
        <v/>
      </c>
    </row>
    <row r="278" customFormat="false" ht="15" hidden="false" customHeight="true" outlineLevel="0" collapsed="false">
      <c r="A278" s="36"/>
      <c r="B278" s="37"/>
      <c r="C278" s="38"/>
      <c r="D278" s="65"/>
      <c r="E278" s="39" t="str">
        <f aca="false">IF($A278="","",SUM($C$6:C278))</f>
        <v/>
      </c>
    </row>
    <row r="279" customFormat="false" ht="15" hidden="false" customHeight="true" outlineLevel="0" collapsed="false">
      <c r="A279" s="46"/>
      <c r="B279" s="47"/>
      <c r="C279" s="48"/>
      <c r="D279" s="66"/>
      <c r="E279" s="49" t="str">
        <f aca="false">IF($A279="","",SUM($C$6:C279))</f>
        <v/>
      </c>
    </row>
    <row r="280" customFormat="false" ht="15" hidden="false" customHeight="true" outlineLevel="0" collapsed="false">
      <c r="A280" s="36"/>
      <c r="B280" s="37"/>
      <c r="C280" s="38"/>
      <c r="D280" s="65"/>
      <c r="E280" s="39" t="str">
        <f aca="false">IF($A280="","",SUM($C$6:C280))</f>
        <v/>
      </c>
    </row>
    <row r="281" customFormat="false" ht="15" hidden="false" customHeight="true" outlineLevel="0" collapsed="false">
      <c r="A281" s="46"/>
      <c r="B281" s="47"/>
      <c r="C281" s="48"/>
      <c r="D281" s="66"/>
      <c r="E281" s="49" t="str">
        <f aca="false">IF($A281="","",SUM($C$6:C281))</f>
        <v/>
      </c>
    </row>
    <row r="282" customFormat="false" ht="15" hidden="false" customHeight="true" outlineLevel="0" collapsed="false">
      <c r="A282" s="36"/>
      <c r="B282" s="37"/>
      <c r="C282" s="38"/>
      <c r="D282" s="65"/>
      <c r="E282" s="39" t="str">
        <f aca="false">IF($A282="","",SUM($C$6:C282))</f>
        <v/>
      </c>
    </row>
    <row r="283" customFormat="false" ht="15" hidden="false" customHeight="true" outlineLevel="0" collapsed="false">
      <c r="A283" s="46"/>
      <c r="B283" s="47"/>
      <c r="C283" s="48"/>
      <c r="D283" s="66"/>
      <c r="E283" s="49" t="str">
        <f aca="false">IF($A283="","",SUM($C$6:C283))</f>
        <v/>
      </c>
    </row>
    <row r="284" customFormat="false" ht="15" hidden="false" customHeight="true" outlineLevel="0" collapsed="false">
      <c r="A284" s="36"/>
      <c r="B284" s="37"/>
      <c r="C284" s="38"/>
      <c r="D284" s="65"/>
      <c r="E284" s="39" t="str">
        <f aca="false">IF($A284="","",SUM($C$6:C284))</f>
        <v/>
      </c>
    </row>
    <row r="285" customFormat="false" ht="15" hidden="false" customHeight="true" outlineLevel="0" collapsed="false">
      <c r="A285" s="46"/>
      <c r="B285" s="47"/>
      <c r="C285" s="48"/>
      <c r="D285" s="66"/>
      <c r="E285" s="49" t="str">
        <f aca="false">IF($A285="","",SUM($C$6:C285))</f>
        <v/>
      </c>
    </row>
    <row r="286" customFormat="false" ht="15" hidden="false" customHeight="true" outlineLevel="0" collapsed="false">
      <c r="A286" s="36"/>
      <c r="B286" s="37"/>
      <c r="C286" s="38"/>
      <c r="D286" s="65"/>
      <c r="E286" s="39" t="str">
        <f aca="false">IF($A286="","",SUM($C$6:C286))</f>
        <v/>
      </c>
    </row>
    <row r="287" customFormat="false" ht="15" hidden="false" customHeight="true" outlineLevel="0" collapsed="false">
      <c r="A287" s="46"/>
      <c r="B287" s="47"/>
      <c r="C287" s="48"/>
      <c r="D287" s="66"/>
      <c r="E287" s="49" t="str">
        <f aca="false">IF($A287="","",SUM($C$6:C287))</f>
        <v/>
      </c>
    </row>
    <row r="288" customFormat="false" ht="15" hidden="false" customHeight="true" outlineLevel="0" collapsed="false">
      <c r="A288" s="36"/>
      <c r="B288" s="37"/>
      <c r="C288" s="38"/>
      <c r="D288" s="65"/>
      <c r="E288" s="39" t="str">
        <f aca="false">IF($A288="","",SUM($C$6:C288))</f>
        <v/>
      </c>
    </row>
    <row r="289" customFormat="false" ht="15" hidden="false" customHeight="true" outlineLevel="0" collapsed="false">
      <c r="A289" s="46"/>
      <c r="B289" s="47"/>
      <c r="C289" s="48"/>
      <c r="D289" s="66"/>
      <c r="E289" s="49" t="str">
        <f aca="false">IF($A289="","",SUM($C$6:C289))</f>
        <v/>
      </c>
    </row>
    <row r="290" customFormat="false" ht="15" hidden="false" customHeight="true" outlineLevel="0" collapsed="false">
      <c r="A290" s="36"/>
      <c r="B290" s="37"/>
      <c r="C290" s="38"/>
      <c r="D290" s="65"/>
      <c r="E290" s="39" t="str">
        <f aca="false">IF($A290="","",SUM($C$6:C290))</f>
        <v/>
      </c>
    </row>
    <row r="291" customFormat="false" ht="15" hidden="false" customHeight="true" outlineLevel="0" collapsed="false">
      <c r="A291" s="46"/>
      <c r="B291" s="47"/>
      <c r="C291" s="48"/>
      <c r="D291" s="66"/>
      <c r="E291" s="49" t="str">
        <f aca="false">IF($A291="","",SUM($C$6:C291))</f>
        <v/>
      </c>
    </row>
    <row r="292" customFormat="false" ht="15" hidden="false" customHeight="true" outlineLevel="0" collapsed="false">
      <c r="A292" s="36"/>
      <c r="B292" s="37"/>
      <c r="C292" s="38"/>
      <c r="D292" s="65"/>
      <c r="E292" s="39" t="str">
        <f aca="false">IF($A292="","",SUM($C$6:C292))</f>
        <v/>
      </c>
    </row>
    <row r="293" customFormat="false" ht="15" hidden="false" customHeight="true" outlineLevel="0" collapsed="false">
      <c r="A293" s="46"/>
      <c r="B293" s="47"/>
      <c r="C293" s="48"/>
      <c r="D293" s="66"/>
      <c r="E293" s="49" t="str">
        <f aca="false">IF($A293="","",SUM($C$6:C293))</f>
        <v/>
      </c>
    </row>
    <row r="294" customFormat="false" ht="15" hidden="false" customHeight="true" outlineLevel="0" collapsed="false">
      <c r="A294" s="36"/>
      <c r="B294" s="37"/>
      <c r="C294" s="38"/>
      <c r="D294" s="65"/>
      <c r="E294" s="39" t="str">
        <f aca="false">IF($A294="","",SUM($C$6:C294))</f>
        <v/>
      </c>
    </row>
    <row r="295" customFormat="false" ht="15" hidden="false" customHeight="true" outlineLevel="0" collapsed="false">
      <c r="A295" s="46"/>
      <c r="B295" s="47"/>
      <c r="C295" s="48"/>
      <c r="D295" s="66"/>
      <c r="E295" s="49" t="str">
        <f aca="false">IF($A295="","",SUM($C$6:C295))</f>
        <v/>
      </c>
    </row>
    <row r="296" customFormat="false" ht="15" hidden="false" customHeight="true" outlineLevel="0" collapsed="false">
      <c r="A296" s="36"/>
      <c r="B296" s="37"/>
      <c r="C296" s="38"/>
      <c r="D296" s="65"/>
      <c r="E296" s="39" t="str">
        <f aca="false">IF($A296="","",SUM($C$6:C296))</f>
        <v/>
      </c>
    </row>
    <row r="297" customFormat="false" ht="15" hidden="false" customHeight="true" outlineLevel="0" collapsed="false">
      <c r="A297" s="46"/>
      <c r="B297" s="47"/>
      <c r="C297" s="48"/>
      <c r="D297" s="66"/>
      <c r="E297" s="49" t="str">
        <f aca="false">IF($A297="","",SUM($C$6:C297))</f>
        <v/>
      </c>
    </row>
    <row r="298" customFormat="false" ht="15" hidden="false" customHeight="true" outlineLevel="0" collapsed="false">
      <c r="A298" s="36"/>
      <c r="B298" s="37"/>
      <c r="C298" s="38"/>
      <c r="D298" s="65"/>
      <c r="E298" s="39" t="str">
        <f aca="false">IF($A298="","",SUM($C$6:C298))</f>
        <v/>
      </c>
    </row>
    <row r="299" customFormat="false" ht="15" hidden="false" customHeight="true" outlineLevel="0" collapsed="false">
      <c r="A299" s="46"/>
      <c r="B299" s="47"/>
      <c r="C299" s="48"/>
      <c r="D299" s="66"/>
      <c r="E299" s="49" t="str">
        <f aca="false">IF($A299="","",SUM($C$6:C299))</f>
        <v/>
      </c>
    </row>
    <row r="300" customFormat="false" ht="15" hidden="false" customHeight="true" outlineLevel="0" collapsed="false">
      <c r="A300" s="36"/>
      <c r="B300" s="37"/>
      <c r="C300" s="38"/>
      <c r="D300" s="65"/>
      <c r="E300" s="39" t="str">
        <f aca="false">IF($A300="","",SUM($C$6:C300))</f>
        <v/>
      </c>
    </row>
    <row r="301" customFormat="false" ht="15" hidden="false" customHeight="true" outlineLevel="0" collapsed="false">
      <c r="A301" s="46"/>
      <c r="B301" s="47"/>
      <c r="C301" s="48"/>
      <c r="D301" s="66"/>
      <c r="E301" s="49" t="str">
        <f aca="false">IF($A301="","",SUM($C$6:C301))</f>
        <v/>
      </c>
    </row>
    <row r="302" customFormat="false" ht="15" hidden="false" customHeight="true" outlineLevel="0" collapsed="false">
      <c r="A302" s="36"/>
      <c r="B302" s="37"/>
      <c r="C302" s="38"/>
      <c r="D302" s="65"/>
      <c r="E302" s="39" t="str">
        <f aca="false">IF($A302="","",SUM($C$6:C302))</f>
        <v/>
      </c>
    </row>
    <row r="303" customFormat="false" ht="15" hidden="false" customHeight="true" outlineLevel="0" collapsed="false">
      <c r="A303" s="46"/>
      <c r="B303" s="47"/>
      <c r="C303" s="48"/>
      <c r="D303" s="66"/>
      <c r="E303" s="49" t="str">
        <f aca="false">IF($A303="","",SUM($C$6:C303))</f>
        <v/>
      </c>
    </row>
    <row r="304" customFormat="false" ht="15" hidden="false" customHeight="true" outlineLevel="0" collapsed="false">
      <c r="A304" s="36"/>
      <c r="B304" s="37"/>
      <c r="C304" s="38"/>
      <c r="D304" s="65"/>
      <c r="E304" s="39" t="str">
        <f aca="false">IF($A304="","",SUM($C$6:C304))</f>
        <v/>
      </c>
    </row>
    <row r="305" customFormat="false" ht="15" hidden="false" customHeight="true" outlineLevel="0" collapsed="false">
      <c r="A305" s="46"/>
      <c r="B305" s="47"/>
      <c r="C305" s="48"/>
      <c r="D305" s="66"/>
      <c r="E305" s="49" t="str">
        <f aca="false">IF($A305="","",SUM($C$6:C305))</f>
        <v/>
      </c>
    </row>
    <row r="306" customFormat="false" ht="15" hidden="false" customHeight="true" outlineLevel="0" collapsed="false">
      <c r="A306" s="36"/>
      <c r="B306" s="37"/>
      <c r="C306" s="38"/>
      <c r="D306" s="65"/>
      <c r="E306" s="39" t="str">
        <f aca="false">IF($A306="","",SUM($C$6:C306))</f>
        <v/>
      </c>
    </row>
    <row r="307" customFormat="false" ht="15" hidden="false" customHeight="true" outlineLevel="0" collapsed="false">
      <c r="A307" s="46"/>
      <c r="B307" s="47"/>
      <c r="C307" s="48"/>
      <c r="D307" s="66"/>
      <c r="E307" s="49" t="str">
        <f aca="false">IF($A307="","",SUM($C$6:C307))</f>
        <v/>
      </c>
    </row>
    <row r="308" customFormat="false" ht="15" hidden="false" customHeight="true" outlineLevel="0" collapsed="false">
      <c r="A308" s="36"/>
      <c r="B308" s="37"/>
      <c r="C308" s="38"/>
      <c r="D308" s="65"/>
      <c r="E308" s="39" t="str">
        <f aca="false">IF($A308="","",SUM($C$6:C308))</f>
        <v/>
      </c>
    </row>
    <row r="309" customFormat="false" ht="15" hidden="false" customHeight="true" outlineLevel="0" collapsed="false">
      <c r="A309" s="46"/>
      <c r="B309" s="47"/>
      <c r="C309" s="48"/>
      <c r="D309" s="66"/>
      <c r="E309" s="49" t="str">
        <f aca="false">IF($A309="","",SUM($C$6:C309))</f>
        <v/>
      </c>
    </row>
    <row r="310" customFormat="false" ht="15" hidden="false" customHeight="true" outlineLevel="0" collapsed="false">
      <c r="A310" s="36"/>
      <c r="B310" s="37"/>
      <c r="C310" s="38"/>
      <c r="D310" s="65"/>
      <c r="E310" s="39" t="str">
        <f aca="false">IF($A310="","",SUM($C$6:C310))</f>
        <v/>
      </c>
    </row>
    <row r="311" customFormat="false" ht="15" hidden="false" customHeight="true" outlineLevel="0" collapsed="false">
      <c r="A311" s="46"/>
      <c r="B311" s="47"/>
      <c r="C311" s="48"/>
      <c r="D311" s="66"/>
      <c r="E311" s="49" t="str">
        <f aca="false">IF($A311="","",SUM($C$6:C311))</f>
        <v/>
      </c>
    </row>
    <row r="312" customFormat="false" ht="15" hidden="false" customHeight="true" outlineLevel="0" collapsed="false">
      <c r="A312" s="36"/>
      <c r="B312" s="37"/>
      <c r="C312" s="38"/>
      <c r="D312" s="65"/>
      <c r="E312" s="39" t="str">
        <f aca="false">IF($A312="","",SUM($C$6:C312))</f>
        <v/>
      </c>
    </row>
    <row r="313" customFormat="false" ht="15" hidden="false" customHeight="true" outlineLevel="0" collapsed="false">
      <c r="A313" s="46"/>
      <c r="B313" s="47"/>
      <c r="C313" s="48"/>
      <c r="D313" s="66"/>
      <c r="E313" s="49" t="str">
        <f aca="false">IF($A313="","",SUM($C$6:C313))</f>
        <v/>
      </c>
    </row>
    <row r="314" customFormat="false" ht="15" hidden="false" customHeight="true" outlineLevel="0" collapsed="false">
      <c r="A314" s="36"/>
      <c r="B314" s="37"/>
      <c r="C314" s="38"/>
      <c r="D314" s="65"/>
      <c r="E314" s="39" t="str">
        <f aca="false">IF($A314="","",SUM($C$6:C314))</f>
        <v/>
      </c>
    </row>
    <row r="315" customFormat="false" ht="15" hidden="false" customHeight="true" outlineLevel="0" collapsed="false">
      <c r="A315" s="46"/>
      <c r="B315" s="47"/>
      <c r="C315" s="48"/>
      <c r="D315" s="66"/>
      <c r="E315" s="49" t="str">
        <f aca="false">IF($A315="","",SUM($C$6:C315))</f>
        <v/>
      </c>
    </row>
    <row r="316" customFormat="false" ht="15" hidden="false" customHeight="true" outlineLevel="0" collapsed="false">
      <c r="A316" s="36"/>
      <c r="B316" s="37"/>
      <c r="C316" s="38"/>
      <c r="D316" s="65"/>
      <c r="E316" s="39" t="str">
        <f aca="false">IF($A316="","",SUM($C$6:C316))</f>
        <v/>
      </c>
    </row>
    <row r="317" customFormat="false" ht="15" hidden="false" customHeight="true" outlineLevel="0" collapsed="false">
      <c r="A317" s="46"/>
      <c r="B317" s="47"/>
      <c r="C317" s="48"/>
      <c r="D317" s="66"/>
      <c r="E317" s="49" t="str">
        <f aca="false">IF($A317="","",SUM($C$6:C317))</f>
        <v/>
      </c>
    </row>
    <row r="318" customFormat="false" ht="15" hidden="false" customHeight="true" outlineLevel="0" collapsed="false">
      <c r="A318" s="36"/>
      <c r="B318" s="37"/>
      <c r="C318" s="38"/>
      <c r="D318" s="65"/>
      <c r="E318" s="39" t="str">
        <f aca="false">IF($A318="","",SUM($C$6:C318))</f>
        <v/>
      </c>
    </row>
    <row r="319" customFormat="false" ht="15" hidden="false" customHeight="true" outlineLevel="0" collapsed="false">
      <c r="A319" s="46"/>
      <c r="B319" s="47"/>
      <c r="C319" s="48"/>
      <c r="D319" s="66"/>
      <c r="E319" s="49" t="str">
        <f aca="false">IF($A319="","",SUM($C$6:C319))</f>
        <v/>
      </c>
    </row>
    <row r="320" customFormat="false" ht="15" hidden="false" customHeight="true" outlineLevel="0" collapsed="false">
      <c r="A320" s="36"/>
      <c r="B320" s="37"/>
      <c r="C320" s="38"/>
      <c r="D320" s="65"/>
      <c r="E320" s="39" t="str">
        <f aca="false">IF($A320="","",SUM($C$6:C320))</f>
        <v/>
      </c>
    </row>
    <row r="321" customFormat="false" ht="15" hidden="false" customHeight="true" outlineLevel="0" collapsed="false">
      <c r="A321" s="46"/>
      <c r="B321" s="47"/>
      <c r="C321" s="48"/>
      <c r="D321" s="66"/>
      <c r="E321" s="49" t="str">
        <f aca="false">IF($A321="","",SUM($C$6:C321))</f>
        <v/>
      </c>
    </row>
    <row r="322" customFormat="false" ht="15" hidden="false" customHeight="true" outlineLevel="0" collapsed="false">
      <c r="A322" s="36"/>
      <c r="B322" s="37"/>
      <c r="C322" s="38"/>
      <c r="D322" s="65"/>
      <c r="E322" s="39" t="str">
        <f aca="false">IF($A322="","",SUM($C$6:C322))</f>
        <v/>
      </c>
    </row>
    <row r="323" customFormat="false" ht="15" hidden="false" customHeight="true" outlineLevel="0" collapsed="false">
      <c r="A323" s="46"/>
      <c r="B323" s="47"/>
      <c r="C323" s="48"/>
      <c r="D323" s="66"/>
      <c r="E323" s="49" t="str">
        <f aca="false">IF($A323="","",SUM($C$6:C323))</f>
        <v/>
      </c>
    </row>
    <row r="324" customFormat="false" ht="15" hidden="false" customHeight="true" outlineLevel="0" collapsed="false">
      <c r="A324" s="36"/>
      <c r="B324" s="37"/>
      <c r="C324" s="38"/>
      <c r="D324" s="65"/>
      <c r="E324" s="39" t="str">
        <f aca="false">IF($A324="","",SUM($C$6:C324))</f>
        <v/>
      </c>
    </row>
    <row r="325" customFormat="false" ht="15" hidden="false" customHeight="true" outlineLevel="0" collapsed="false">
      <c r="A325" s="46"/>
      <c r="B325" s="47"/>
      <c r="C325" s="48"/>
      <c r="D325" s="66"/>
      <c r="E325" s="49" t="str">
        <f aca="false">IF($A325="","",SUM($C$6:C325))</f>
        <v/>
      </c>
    </row>
    <row r="326" customFormat="false" ht="15" hidden="false" customHeight="true" outlineLevel="0" collapsed="false">
      <c r="A326" s="36"/>
      <c r="B326" s="37"/>
      <c r="C326" s="38"/>
      <c r="D326" s="65"/>
      <c r="E326" s="39" t="str">
        <f aca="false">IF($A326="","",SUM($C$6:C326))</f>
        <v/>
      </c>
    </row>
    <row r="327" customFormat="false" ht="15" hidden="false" customHeight="true" outlineLevel="0" collapsed="false">
      <c r="A327" s="46"/>
      <c r="B327" s="47"/>
      <c r="C327" s="48"/>
      <c r="D327" s="66"/>
      <c r="E327" s="49" t="str">
        <f aca="false">IF($A327="","",SUM($C$6:C327))</f>
        <v/>
      </c>
    </row>
    <row r="328" customFormat="false" ht="15" hidden="false" customHeight="true" outlineLevel="0" collapsed="false">
      <c r="A328" s="36"/>
      <c r="B328" s="37"/>
      <c r="C328" s="38"/>
      <c r="D328" s="65"/>
      <c r="E328" s="39" t="str">
        <f aca="false">IF($A328="","",SUM($C$6:C328))</f>
        <v/>
      </c>
    </row>
    <row r="329" customFormat="false" ht="15" hidden="false" customHeight="true" outlineLevel="0" collapsed="false">
      <c r="A329" s="46"/>
      <c r="B329" s="47"/>
      <c r="C329" s="48"/>
      <c r="D329" s="66"/>
      <c r="E329" s="49" t="str">
        <f aca="false">IF($A329="","",SUM($C$6:C329))</f>
        <v/>
      </c>
    </row>
    <row r="330" customFormat="false" ht="15" hidden="false" customHeight="true" outlineLevel="0" collapsed="false">
      <c r="A330" s="36"/>
      <c r="B330" s="37"/>
      <c r="C330" s="38"/>
      <c r="D330" s="65"/>
      <c r="E330" s="39" t="str">
        <f aca="false">IF($A330="","",SUM($C$6:C330))</f>
        <v/>
      </c>
    </row>
    <row r="331" customFormat="false" ht="15" hidden="false" customHeight="true" outlineLevel="0" collapsed="false">
      <c r="A331" s="46"/>
      <c r="B331" s="47"/>
      <c r="C331" s="48"/>
      <c r="D331" s="66"/>
      <c r="E331" s="49" t="str">
        <f aca="false">IF($A331="","",SUM($C$6:C331))</f>
        <v/>
      </c>
    </row>
    <row r="332" customFormat="false" ht="15" hidden="false" customHeight="true" outlineLevel="0" collapsed="false">
      <c r="A332" s="36"/>
      <c r="B332" s="37"/>
      <c r="C332" s="38"/>
      <c r="D332" s="65"/>
      <c r="E332" s="39" t="str">
        <f aca="false">IF($A332="","",SUM($C$6:C332))</f>
        <v/>
      </c>
    </row>
    <row r="333" customFormat="false" ht="15" hidden="false" customHeight="true" outlineLevel="0" collapsed="false">
      <c r="A333" s="46"/>
      <c r="B333" s="47"/>
      <c r="C333" s="48"/>
      <c r="D333" s="66"/>
      <c r="E333" s="49" t="str">
        <f aca="false">IF($A333="","",SUM($C$6:C333))</f>
        <v/>
      </c>
    </row>
    <row r="334" customFormat="false" ht="15" hidden="false" customHeight="true" outlineLevel="0" collapsed="false">
      <c r="A334" s="36"/>
      <c r="B334" s="37"/>
      <c r="C334" s="38"/>
      <c r="D334" s="65"/>
      <c r="E334" s="39" t="str">
        <f aca="false">IF($A334="","",SUM($C$6:C334))</f>
        <v/>
      </c>
    </row>
    <row r="335" customFormat="false" ht="15" hidden="false" customHeight="true" outlineLevel="0" collapsed="false">
      <c r="A335" s="46"/>
      <c r="B335" s="47"/>
      <c r="C335" s="48"/>
      <c r="D335" s="66"/>
      <c r="E335" s="49" t="str">
        <f aca="false">IF($A335="","",SUM($C$6:C335))</f>
        <v/>
      </c>
    </row>
    <row r="336" customFormat="false" ht="15" hidden="false" customHeight="true" outlineLevel="0" collapsed="false">
      <c r="A336" s="36"/>
      <c r="B336" s="37"/>
      <c r="C336" s="38"/>
      <c r="D336" s="65"/>
      <c r="E336" s="39" t="str">
        <f aca="false">IF($A336="","",SUM($C$6:C336))</f>
        <v/>
      </c>
    </row>
    <row r="337" customFormat="false" ht="15" hidden="false" customHeight="true" outlineLevel="0" collapsed="false">
      <c r="A337" s="46"/>
      <c r="B337" s="47"/>
      <c r="C337" s="48"/>
      <c r="D337" s="66"/>
      <c r="E337" s="49" t="str">
        <f aca="false">IF($A337="","",SUM($C$6:C337))</f>
        <v/>
      </c>
    </row>
    <row r="338" customFormat="false" ht="15" hidden="false" customHeight="true" outlineLevel="0" collapsed="false">
      <c r="A338" s="36"/>
      <c r="B338" s="37"/>
      <c r="C338" s="38"/>
      <c r="D338" s="65"/>
      <c r="E338" s="39" t="str">
        <f aca="false">IF($A338="","",SUM($C$6:C338))</f>
        <v/>
      </c>
    </row>
    <row r="339" customFormat="false" ht="15" hidden="false" customHeight="true" outlineLevel="0" collapsed="false">
      <c r="A339" s="46"/>
      <c r="B339" s="47"/>
      <c r="C339" s="48"/>
      <c r="D339" s="66"/>
      <c r="E339" s="49" t="str">
        <f aca="false">IF($A339="","",SUM($C$6:C339))</f>
        <v/>
      </c>
    </row>
    <row r="340" customFormat="false" ht="15" hidden="false" customHeight="true" outlineLevel="0" collapsed="false">
      <c r="A340" s="36"/>
      <c r="B340" s="37"/>
      <c r="C340" s="38"/>
      <c r="D340" s="65"/>
      <c r="E340" s="39" t="str">
        <f aca="false">IF($A340="","",SUM($C$6:C340))</f>
        <v/>
      </c>
    </row>
    <row r="341" customFormat="false" ht="15" hidden="false" customHeight="true" outlineLevel="0" collapsed="false">
      <c r="A341" s="46"/>
      <c r="B341" s="47"/>
      <c r="C341" s="48"/>
      <c r="D341" s="66"/>
      <c r="E341" s="49" t="str">
        <f aca="false">IF($A341="","",SUM($C$6:C341))</f>
        <v/>
      </c>
    </row>
    <row r="342" customFormat="false" ht="15" hidden="false" customHeight="true" outlineLevel="0" collapsed="false">
      <c r="A342" s="36"/>
      <c r="B342" s="37"/>
      <c r="C342" s="38"/>
      <c r="D342" s="65"/>
      <c r="E342" s="39" t="str">
        <f aca="false">IF($A342="","",SUM($C$6:C342))</f>
        <v/>
      </c>
    </row>
    <row r="343" customFormat="false" ht="15" hidden="false" customHeight="true" outlineLevel="0" collapsed="false">
      <c r="A343" s="46"/>
      <c r="B343" s="47"/>
      <c r="C343" s="48"/>
      <c r="D343" s="66"/>
      <c r="E343" s="49" t="str">
        <f aca="false">IF($A343="","",SUM($C$6:C343))</f>
        <v/>
      </c>
    </row>
    <row r="344" customFormat="false" ht="15" hidden="false" customHeight="true" outlineLevel="0" collapsed="false">
      <c r="A344" s="36"/>
      <c r="B344" s="37"/>
      <c r="C344" s="38"/>
      <c r="D344" s="65"/>
      <c r="E344" s="39" t="str">
        <f aca="false">IF($A344="","",SUM($C$6:C344))</f>
        <v/>
      </c>
    </row>
    <row r="345" customFormat="false" ht="15" hidden="false" customHeight="true" outlineLevel="0" collapsed="false">
      <c r="A345" s="46"/>
      <c r="B345" s="47"/>
      <c r="C345" s="48"/>
      <c r="D345" s="66"/>
      <c r="E345" s="49" t="str">
        <f aca="false">IF($A345="","",SUM($C$6:C345))</f>
        <v/>
      </c>
    </row>
    <row r="346" customFormat="false" ht="15" hidden="false" customHeight="true" outlineLevel="0" collapsed="false">
      <c r="A346" s="36"/>
      <c r="B346" s="37"/>
      <c r="C346" s="38"/>
      <c r="D346" s="65"/>
      <c r="E346" s="39" t="str">
        <f aca="false">IF($A346="","",SUM($C$6:C346))</f>
        <v/>
      </c>
    </row>
    <row r="347" customFormat="false" ht="15" hidden="false" customHeight="true" outlineLevel="0" collapsed="false">
      <c r="A347" s="46"/>
      <c r="B347" s="47"/>
      <c r="C347" s="48"/>
      <c r="D347" s="66"/>
      <c r="E347" s="49" t="str">
        <f aca="false">IF($A347="","",SUM($C$6:C347))</f>
        <v/>
      </c>
    </row>
    <row r="348" customFormat="false" ht="15" hidden="false" customHeight="true" outlineLevel="0" collapsed="false">
      <c r="A348" s="36"/>
      <c r="B348" s="37"/>
      <c r="C348" s="38"/>
      <c r="D348" s="65"/>
      <c r="E348" s="39" t="str">
        <f aca="false">IF($A348="","",SUM($C$6:C348))</f>
        <v/>
      </c>
    </row>
    <row r="349" customFormat="false" ht="15" hidden="false" customHeight="true" outlineLevel="0" collapsed="false">
      <c r="A349" s="46"/>
      <c r="B349" s="47"/>
      <c r="C349" s="48"/>
      <c r="D349" s="66"/>
      <c r="E349" s="49" t="str">
        <f aca="false">IF($A349="","",SUM($C$6:C349))</f>
        <v/>
      </c>
    </row>
    <row r="350" customFormat="false" ht="15" hidden="false" customHeight="true" outlineLevel="0" collapsed="false">
      <c r="A350" s="36"/>
      <c r="B350" s="37"/>
      <c r="C350" s="38"/>
      <c r="D350" s="65"/>
      <c r="E350" s="39" t="str">
        <f aca="false">IF($A350="","",SUM($C$6:C350))</f>
        <v/>
      </c>
    </row>
    <row r="351" customFormat="false" ht="15" hidden="false" customHeight="true" outlineLevel="0" collapsed="false">
      <c r="A351" s="46"/>
      <c r="B351" s="47"/>
      <c r="C351" s="48"/>
      <c r="D351" s="66"/>
      <c r="E351" s="49" t="str">
        <f aca="false">IF($A351="","",SUM($C$6:C351))</f>
        <v/>
      </c>
    </row>
    <row r="352" customFormat="false" ht="15" hidden="false" customHeight="true" outlineLevel="0" collapsed="false">
      <c r="A352" s="36"/>
      <c r="B352" s="37"/>
      <c r="C352" s="38"/>
      <c r="D352" s="65"/>
      <c r="E352" s="39" t="str">
        <f aca="false">IF($A352="","",SUM($C$6:C352))</f>
        <v/>
      </c>
    </row>
    <row r="353" customFormat="false" ht="15" hidden="false" customHeight="true" outlineLevel="0" collapsed="false">
      <c r="A353" s="46"/>
      <c r="B353" s="47"/>
      <c r="C353" s="48"/>
      <c r="D353" s="66"/>
      <c r="E353" s="49" t="str">
        <f aca="false">IF($A353="","",SUM($C$6:C353))</f>
        <v/>
      </c>
    </row>
    <row r="354" customFormat="false" ht="15" hidden="false" customHeight="true" outlineLevel="0" collapsed="false">
      <c r="A354" s="36"/>
      <c r="B354" s="37"/>
      <c r="C354" s="38"/>
      <c r="D354" s="65"/>
      <c r="E354" s="39" t="str">
        <f aca="false">IF($A354="","",SUM($C$6:C354))</f>
        <v/>
      </c>
    </row>
    <row r="355" customFormat="false" ht="15" hidden="false" customHeight="true" outlineLevel="0" collapsed="false">
      <c r="A355" s="46"/>
      <c r="B355" s="47"/>
      <c r="C355" s="48"/>
      <c r="D355" s="66"/>
      <c r="E355" s="49" t="str">
        <f aca="false">IF($A355="","",SUM($C$6:C355))</f>
        <v/>
      </c>
    </row>
    <row r="356" customFormat="false" ht="15" hidden="false" customHeight="true" outlineLevel="0" collapsed="false">
      <c r="A356" s="36"/>
      <c r="B356" s="37"/>
      <c r="C356" s="38"/>
      <c r="D356" s="65"/>
      <c r="E356" s="39" t="str">
        <f aca="false">IF($A356="","",SUM($C$6:C356))</f>
        <v/>
      </c>
    </row>
    <row r="357" customFormat="false" ht="15" hidden="false" customHeight="true" outlineLevel="0" collapsed="false">
      <c r="A357" s="46"/>
      <c r="B357" s="47"/>
      <c r="C357" s="48"/>
      <c r="D357" s="66"/>
      <c r="E357" s="49" t="str">
        <f aca="false">IF($A357="","",SUM($C$6:C357))</f>
        <v/>
      </c>
    </row>
    <row r="358" customFormat="false" ht="15" hidden="false" customHeight="true" outlineLevel="0" collapsed="false">
      <c r="A358" s="36"/>
      <c r="B358" s="37"/>
      <c r="C358" s="38"/>
      <c r="D358" s="65"/>
      <c r="E358" s="39" t="str">
        <f aca="false">IF($A358="","",SUM($C$6:C358))</f>
        <v/>
      </c>
    </row>
    <row r="359" customFormat="false" ht="15" hidden="false" customHeight="true" outlineLevel="0" collapsed="false">
      <c r="A359" s="46"/>
      <c r="B359" s="47"/>
      <c r="C359" s="48"/>
      <c r="D359" s="66"/>
      <c r="E359" s="49" t="str">
        <f aca="false">IF($A359="","",SUM($C$6:C359))</f>
        <v/>
      </c>
    </row>
    <row r="360" customFormat="false" ht="15" hidden="false" customHeight="true" outlineLevel="0" collapsed="false">
      <c r="A360" s="36"/>
      <c r="B360" s="37"/>
      <c r="C360" s="38"/>
      <c r="D360" s="65"/>
      <c r="E360" s="39" t="str">
        <f aca="false">IF($A360="","",SUM($C$6:C360))</f>
        <v/>
      </c>
    </row>
    <row r="361" customFormat="false" ht="15" hidden="false" customHeight="true" outlineLevel="0" collapsed="false">
      <c r="A361" s="46"/>
      <c r="B361" s="47"/>
      <c r="C361" s="48"/>
      <c r="D361" s="66"/>
      <c r="E361" s="49" t="str">
        <f aca="false">IF($A361="","",SUM($C$6:C361))</f>
        <v/>
      </c>
    </row>
    <row r="362" customFormat="false" ht="15" hidden="false" customHeight="true" outlineLevel="0" collapsed="false">
      <c r="A362" s="36"/>
      <c r="B362" s="37"/>
      <c r="C362" s="38"/>
      <c r="D362" s="65"/>
      <c r="E362" s="39" t="str">
        <f aca="false">IF($A362="","",SUM($C$6:C362))</f>
        <v/>
      </c>
    </row>
    <row r="363" customFormat="false" ht="15" hidden="false" customHeight="true" outlineLevel="0" collapsed="false">
      <c r="A363" s="46"/>
      <c r="B363" s="47"/>
      <c r="C363" s="48"/>
      <c r="D363" s="66"/>
      <c r="E363" s="49" t="str">
        <f aca="false">IF($A363="","",SUM($C$6:C363))</f>
        <v/>
      </c>
    </row>
    <row r="364" customFormat="false" ht="15" hidden="false" customHeight="true" outlineLevel="0" collapsed="false">
      <c r="A364" s="36"/>
      <c r="B364" s="37"/>
      <c r="C364" s="38"/>
      <c r="D364" s="65"/>
      <c r="E364" s="39" t="str">
        <f aca="false">IF($A364="","",SUM($C$6:C364))</f>
        <v/>
      </c>
    </row>
    <row r="365" customFormat="false" ht="15" hidden="false" customHeight="true" outlineLevel="0" collapsed="false">
      <c r="A365" s="46"/>
      <c r="B365" s="47"/>
      <c r="C365" s="48"/>
      <c r="D365" s="66"/>
      <c r="E365" s="49" t="str">
        <f aca="false">IF($A365="","",SUM($C$6:C365))</f>
        <v/>
      </c>
    </row>
    <row r="366" customFormat="false" ht="15" hidden="false" customHeight="true" outlineLevel="0" collapsed="false">
      <c r="A366" s="36"/>
      <c r="B366" s="37"/>
      <c r="C366" s="38"/>
      <c r="D366" s="65"/>
      <c r="E366" s="39" t="str">
        <f aca="false">IF($A366="","",SUM($C$6:C366))</f>
        <v/>
      </c>
    </row>
    <row r="367" customFormat="false" ht="15" hidden="false" customHeight="true" outlineLevel="0" collapsed="false">
      <c r="A367" s="46"/>
      <c r="B367" s="47"/>
      <c r="C367" s="48"/>
      <c r="D367" s="66"/>
      <c r="E367" s="49" t="str">
        <f aca="false">IF($A367="","",SUM($C$6:C367))</f>
        <v/>
      </c>
    </row>
    <row r="368" customFormat="false" ht="15" hidden="false" customHeight="true" outlineLevel="0" collapsed="false">
      <c r="A368" s="36"/>
      <c r="B368" s="37"/>
      <c r="C368" s="38"/>
      <c r="D368" s="65"/>
      <c r="E368" s="39" t="str">
        <f aca="false">IF($A368="","",SUM($C$6:C368))</f>
        <v/>
      </c>
    </row>
    <row r="369" customFormat="false" ht="15" hidden="false" customHeight="true" outlineLevel="0" collapsed="false">
      <c r="A369" s="46"/>
      <c r="B369" s="47"/>
      <c r="C369" s="48"/>
      <c r="D369" s="66"/>
      <c r="E369" s="49" t="str">
        <f aca="false">IF($A369="","",SUM($C$6:C369))</f>
        <v/>
      </c>
    </row>
    <row r="370" customFormat="false" ht="15" hidden="false" customHeight="true" outlineLevel="0" collapsed="false">
      <c r="A370" s="36"/>
      <c r="B370" s="37"/>
      <c r="C370" s="38"/>
      <c r="D370" s="65"/>
      <c r="E370" s="39" t="str">
        <f aca="false">IF($A370="","",SUM($C$6:C370))</f>
        <v/>
      </c>
    </row>
    <row r="371" customFormat="false" ht="15" hidden="false" customHeight="true" outlineLevel="0" collapsed="false">
      <c r="A371" s="46"/>
      <c r="B371" s="47"/>
      <c r="C371" s="48"/>
      <c r="D371" s="66"/>
      <c r="E371" s="49" t="str">
        <f aca="false">IF($A371="","",SUM($C$6:C371))</f>
        <v/>
      </c>
    </row>
    <row r="372" customFormat="false" ht="15" hidden="false" customHeight="true" outlineLevel="0" collapsed="false">
      <c r="A372" s="36"/>
      <c r="B372" s="37"/>
      <c r="C372" s="38"/>
      <c r="D372" s="65"/>
      <c r="E372" s="39" t="str">
        <f aca="false">IF($A372="","",SUM($C$6:C372))</f>
        <v/>
      </c>
    </row>
    <row r="373" customFormat="false" ht="15" hidden="false" customHeight="true" outlineLevel="0" collapsed="false">
      <c r="A373" s="46"/>
      <c r="B373" s="47"/>
      <c r="C373" s="48"/>
      <c r="D373" s="66"/>
      <c r="E373" s="49" t="str">
        <f aca="false">IF($A373="","",SUM($C$6:C373))</f>
        <v/>
      </c>
    </row>
    <row r="374" customFormat="false" ht="15" hidden="false" customHeight="true" outlineLevel="0" collapsed="false">
      <c r="A374" s="36"/>
      <c r="B374" s="37"/>
      <c r="C374" s="38"/>
      <c r="D374" s="65"/>
      <c r="E374" s="39" t="str">
        <f aca="false">IF($A374="","",SUM($C$6:C374))</f>
        <v/>
      </c>
    </row>
    <row r="375" customFormat="false" ht="15" hidden="false" customHeight="true" outlineLevel="0" collapsed="false">
      <c r="A375" s="46"/>
      <c r="B375" s="47"/>
      <c r="C375" s="48"/>
      <c r="D375" s="66"/>
      <c r="E375" s="49" t="str">
        <f aca="false">IF($A375="","",SUM($C$6:C375))</f>
        <v/>
      </c>
    </row>
    <row r="376" customFormat="false" ht="15" hidden="false" customHeight="true" outlineLevel="0" collapsed="false">
      <c r="A376" s="36"/>
      <c r="B376" s="37"/>
      <c r="C376" s="38"/>
      <c r="D376" s="65"/>
      <c r="E376" s="39" t="str">
        <f aca="false">IF($A376="","",SUM($C$6:C376))</f>
        <v/>
      </c>
    </row>
    <row r="377" customFormat="false" ht="15" hidden="false" customHeight="true" outlineLevel="0" collapsed="false">
      <c r="A377" s="46"/>
      <c r="B377" s="47"/>
      <c r="C377" s="48"/>
      <c r="D377" s="66"/>
      <c r="E377" s="49" t="str">
        <f aca="false">IF($A377="","",SUM($C$6:C377))</f>
        <v/>
      </c>
    </row>
    <row r="378" customFormat="false" ht="15" hidden="false" customHeight="true" outlineLevel="0" collapsed="false">
      <c r="A378" s="36"/>
      <c r="B378" s="37"/>
      <c r="C378" s="38"/>
      <c r="D378" s="65"/>
      <c r="E378" s="39" t="str">
        <f aca="false">IF($A378="","",SUM($C$6:C378))</f>
        <v/>
      </c>
    </row>
    <row r="379" customFormat="false" ht="15" hidden="false" customHeight="true" outlineLevel="0" collapsed="false">
      <c r="A379" s="46"/>
      <c r="B379" s="47"/>
      <c r="C379" s="48"/>
      <c r="D379" s="66"/>
      <c r="E379" s="49" t="str">
        <f aca="false">IF($A379="","",SUM($C$6:C379))</f>
        <v/>
      </c>
    </row>
    <row r="380" customFormat="false" ht="15" hidden="false" customHeight="true" outlineLevel="0" collapsed="false">
      <c r="A380" s="36"/>
      <c r="B380" s="37"/>
      <c r="C380" s="38"/>
      <c r="D380" s="65"/>
      <c r="E380" s="39" t="str">
        <f aca="false">IF($A380="","",SUM($C$6:C380))</f>
        <v/>
      </c>
    </row>
    <row r="381" customFormat="false" ht="15" hidden="false" customHeight="true" outlineLevel="0" collapsed="false">
      <c r="A381" s="46"/>
      <c r="B381" s="47"/>
      <c r="C381" s="48"/>
      <c r="D381" s="66"/>
      <c r="E381" s="49" t="str">
        <f aca="false">IF($A381="","",SUM($C$6:C381))</f>
        <v/>
      </c>
    </row>
    <row r="382" customFormat="false" ht="15" hidden="false" customHeight="true" outlineLevel="0" collapsed="false">
      <c r="A382" s="36"/>
      <c r="B382" s="37"/>
      <c r="C382" s="38"/>
      <c r="D382" s="65"/>
      <c r="E382" s="39" t="str">
        <f aca="false">IF($A382="","",SUM($C$6:C382))</f>
        <v/>
      </c>
    </row>
    <row r="383" customFormat="false" ht="15" hidden="false" customHeight="true" outlineLevel="0" collapsed="false">
      <c r="A383" s="46"/>
      <c r="B383" s="47"/>
      <c r="C383" s="48"/>
      <c r="D383" s="66"/>
      <c r="E383" s="49" t="str">
        <f aca="false">IF($A383="","",SUM($C$6:C383))</f>
        <v/>
      </c>
    </row>
    <row r="384" customFormat="false" ht="15" hidden="false" customHeight="true" outlineLevel="0" collapsed="false">
      <c r="A384" s="36"/>
      <c r="B384" s="37"/>
      <c r="C384" s="38"/>
      <c r="D384" s="65"/>
      <c r="E384" s="39" t="str">
        <f aca="false">IF($A384="","",SUM($C$6:C384))</f>
        <v/>
      </c>
    </row>
    <row r="385" customFormat="false" ht="15" hidden="false" customHeight="true" outlineLevel="0" collapsed="false">
      <c r="A385" s="46"/>
      <c r="B385" s="47"/>
      <c r="C385" s="48"/>
      <c r="D385" s="66"/>
      <c r="E385" s="49" t="str">
        <f aca="false">IF($A385="","",SUM($C$6:C385))</f>
        <v/>
      </c>
    </row>
    <row r="386" customFormat="false" ht="15" hidden="false" customHeight="true" outlineLevel="0" collapsed="false">
      <c r="A386" s="36"/>
      <c r="B386" s="37"/>
      <c r="C386" s="38"/>
      <c r="D386" s="65"/>
      <c r="E386" s="39" t="str">
        <f aca="false">IF($A386="","",SUM($C$6:C386))</f>
        <v/>
      </c>
    </row>
    <row r="387" customFormat="false" ht="15" hidden="false" customHeight="true" outlineLevel="0" collapsed="false">
      <c r="A387" s="46"/>
      <c r="B387" s="47"/>
      <c r="C387" s="48"/>
      <c r="D387" s="66"/>
      <c r="E387" s="49" t="str">
        <f aca="false">IF($A387="","",SUM($C$6:C387))</f>
        <v/>
      </c>
    </row>
    <row r="388" customFormat="false" ht="15" hidden="false" customHeight="true" outlineLevel="0" collapsed="false">
      <c r="A388" s="36"/>
      <c r="B388" s="37"/>
      <c r="C388" s="38"/>
      <c r="D388" s="65"/>
      <c r="E388" s="39" t="str">
        <f aca="false">IF($A388="","",SUM($C$6:C388))</f>
        <v/>
      </c>
    </row>
    <row r="389" customFormat="false" ht="15" hidden="false" customHeight="true" outlineLevel="0" collapsed="false">
      <c r="A389" s="46"/>
      <c r="B389" s="47"/>
      <c r="C389" s="48"/>
      <c r="D389" s="66"/>
      <c r="E389" s="49" t="str">
        <f aca="false">IF($A389="","",SUM($C$6:C389))</f>
        <v/>
      </c>
    </row>
    <row r="390" customFormat="false" ht="15" hidden="false" customHeight="true" outlineLevel="0" collapsed="false">
      <c r="A390" s="36"/>
      <c r="B390" s="37"/>
      <c r="C390" s="38"/>
      <c r="D390" s="65"/>
      <c r="E390" s="39" t="str">
        <f aca="false">IF($A390="","",SUM($C$6:C390))</f>
        <v/>
      </c>
    </row>
    <row r="391" customFormat="false" ht="15" hidden="false" customHeight="true" outlineLevel="0" collapsed="false">
      <c r="A391" s="46"/>
      <c r="B391" s="47"/>
      <c r="C391" s="48"/>
      <c r="D391" s="66"/>
      <c r="E391" s="49" t="str">
        <f aca="false">IF($A391="","",SUM($C$6:C391))</f>
        <v/>
      </c>
    </row>
    <row r="392" customFormat="false" ht="15" hidden="false" customHeight="true" outlineLevel="0" collapsed="false">
      <c r="A392" s="36"/>
      <c r="B392" s="37"/>
      <c r="C392" s="38"/>
      <c r="D392" s="65"/>
      <c r="E392" s="39" t="str">
        <f aca="false">IF($A392="","",SUM($C$6:C392))</f>
        <v/>
      </c>
    </row>
    <row r="393" customFormat="false" ht="15" hidden="false" customHeight="true" outlineLevel="0" collapsed="false">
      <c r="A393" s="46"/>
      <c r="B393" s="47"/>
      <c r="C393" s="48"/>
      <c r="D393" s="66"/>
      <c r="E393" s="49" t="str">
        <f aca="false">IF($A393="","",SUM($C$6:C393))</f>
        <v/>
      </c>
    </row>
    <row r="394" customFormat="false" ht="15" hidden="false" customHeight="true" outlineLevel="0" collapsed="false">
      <c r="A394" s="36"/>
      <c r="B394" s="37"/>
      <c r="C394" s="38"/>
      <c r="D394" s="65"/>
      <c r="E394" s="39" t="str">
        <f aca="false">IF($A394="","",SUM($C$6:C394))</f>
        <v/>
      </c>
    </row>
    <row r="395" customFormat="false" ht="15" hidden="false" customHeight="true" outlineLevel="0" collapsed="false">
      <c r="A395" s="46"/>
      <c r="B395" s="47"/>
      <c r="C395" s="48"/>
      <c r="D395" s="66"/>
      <c r="E395" s="49" t="str">
        <f aca="false">IF($A395="","",SUM($C$6:C395))</f>
        <v/>
      </c>
    </row>
    <row r="396" customFormat="false" ht="15" hidden="false" customHeight="true" outlineLevel="0" collapsed="false">
      <c r="A396" s="36"/>
      <c r="B396" s="37"/>
      <c r="C396" s="38"/>
      <c r="D396" s="65"/>
      <c r="E396" s="39" t="str">
        <f aca="false">IF($A396="","",SUM($C$6:C396))</f>
        <v/>
      </c>
    </row>
    <row r="397" customFormat="false" ht="15" hidden="false" customHeight="true" outlineLevel="0" collapsed="false">
      <c r="A397" s="46"/>
      <c r="B397" s="47"/>
      <c r="C397" s="48"/>
      <c r="D397" s="66"/>
      <c r="E397" s="49" t="str">
        <f aca="false">IF($A397="","",SUM($C$6:C397))</f>
        <v/>
      </c>
    </row>
    <row r="398" customFormat="false" ht="15" hidden="false" customHeight="true" outlineLevel="0" collapsed="false">
      <c r="A398" s="36"/>
      <c r="B398" s="37"/>
      <c r="C398" s="38"/>
      <c r="D398" s="65"/>
      <c r="E398" s="39" t="str">
        <f aca="false">IF($A398="","",SUM($C$6:C398))</f>
        <v/>
      </c>
    </row>
    <row r="399" customFormat="false" ht="15" hidden="false" customHeight="true" outlineLevel="0" collapsed="false">
      <c r="A399" s="46"/>
      <c r="B399" s="47"/>
      <c r="C399" s="48"/>
      <c r="D399" s="66"/>
      <c r="E399" s="49" t="str">
        <f aca="false">IF($A399="","",SUM($C$6:C399))</f>
        <v/>
      </c>
    </row>
    <row r="400" customFormat="false" ht="15" hidden="false" customHeight="true" outlineLevel="0" collapsed="false">
      <c r="A400" s="36"/>
      <c r="B400" s="37"/>
      <c r="C400" s="38"/>
      <c r="D400" s="65"/>
      <c r="E400" s="39" t="str">
        <f aca="false">IF($A400="","",SUM($C$6:C400))</f>
        <v/>
      </c>
    </row>
    <row r="401" customFormat="false" ht="15" hidden="false" customHeight="true" outlineLevel="0" collapsed="false">
      <c r="A401" s="46"/>
      <c r="B401" s="47"/>
      <c r="C401" s="48"/>
      <c r="D401" s="66"/>
      <c r="E401" s="49" t="str">
        <f aca="false">IF($A401="","",SUM($C$6:C401))</f>
        <v/>
      </c>
    </row>
    <row r="402" customFormat="false" ht="15" hidden="false" customHeight="true" outlineLevel="0" collapsed="false">
      <c r="A402" s="36"/>
      <c r="B402" s="37"/>
      <c r="C402" s="38"/>
      <c r="D402" s="65"/>
      <c r="E402" s="39" t="str">
        <f aca="false">IF($A402="","",SUM($C$6:C402))</f>
        <v/>
      </c>
    </row>
    <row r="403" customFormat="false" ht="15" hidden="false" customHeight="true" outlineLevel="0" collapsed="false">
      <c r="A403" s="46"/>
      <c r="B403" s="47"/>
      <c r="C403" s="48"/>
      <c r="D403" s="66"/>
      <c r="E403" s="49" t="str">
        <f aca="false">IF($A403="","",SUM($C$6:C403))</f>
        <v/>
      </c>
    </row>
    <row r="404" customFormat="false" ht="15" hidden="false" customHeight="true" outlineLevel="0" collapsed="false">
      <c r="A404" s="36"/>
      <c r="B404" s="37"/>
      <c r="C404" s="38"/>
      <c r="D404" s="65"/>
      <c r="E404" s="39" t="str">
        <f aca="false">IF($A404="","",SUM($C$6:C404))</f>
        <v/>
      </c>
    </row>
    <row r="405" customFormat="false" ht="15" hidden="false" customHeight="true" outlineLevel="0" collapsed="false">
      <c r="A405" s="46"/>
      <c r="B405" s="47"/>
      <c r="C405" s="48"/>
      <c r="D405" s="66"/>
      <c r="E405" s="49" t="str">
        <f aca="false">IF($A405="","",SUM($C$6:C405))</f>
        <v/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2">
    <mergeCell ref="A1:E1"/>
    <mergeCell ref="A2:E2"/>
  </mergeCells>
  <dataValidations count="1">
    <dataValidation allowBlank="true" errorStyle="stop" operator="between" showDropDown="false" showErrorMessage="false" showInputMessage="false" sqref="B6:B405" type="list">
      <formula1>'Reference Lists'!$H$2:$H$6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1" width="22"/>
    <col collapsed="false" customWidth="true" hidden="false" outlineLevel="0" max="2" min="2" style="11" width="70"/>
    <col collapsed="false" customWidth="true" hidden="false" outlineLevel="0" max="3" min="3" style="11" width="12"/>
  </cols>
  <sheetData>
    <row r="1" customFormat="false" ht="21.75" hidden="false" customHeight="true" outlineLevel="0" collapsed="false">
      <c r="A1" s="32" t="s">
        <v>162</v>
      </c>
      <c r="B1" s="32"/>
      <c r="C1" s="32"/>
    </row>
    <row r="2" customFormat="false" ht="15" hidden="false" customHeight="true" outlineLevel="0" collapsed="false">
      <c r="A2" s="33" t="s">
        <v>163</v>
      </c>
      <c r="B2" s="33"/>
      <c r="C2" s="33"/>
    </row>
    <row r="5" customFormat="false" ht="15" hidden="false" customHeight="true" outlineLevel="0" collapsed="false">
      <c r="A5" s="15" t="s">
        <v>164</v>
      </c>
      <c r="B5" s="67" t="s">
        <v>165</v>
      </c>
      <c r="C5" s="67"/>
    </row>
    <row r="6" customFormat="false" ht="15" hidden="false" customHeight="true" outlineLevel="0" collapsed="false">
      <c r="A6" s="15" t="s">
        <v>166</v>
      </c>
      <c r="B6" s="67" t="s">
        <v>167</v>
      </c>
      <c r="C6" s="67"/>
    </row>
    <row r="7" customFormat="false" ht="15" hidden="false" customHeight="true" outlineLevel="0" collapsed="false">
      <c r="A7" s="15" t="s">
        <v>168</v>
      </c>
      <c r="B7" s="67" t="s">
        <v>169</v>
      </c>
      <c r="C7" s="67"/>
    </row>
    <row r="8" customFormat="false" ht="15" hidden="false" customHeight="true" outlineLevel="0" collapsed="false">
      <c r="A8" s="15" t="s">
        <v>170</v>
      </c>
      <c r="B8" s="67" t="s">
        <v>171</v>
      </c>
      <c r="C8" s="67"/>
    </row>
    <row r="9" customFormat="false" ht="15" hidden="false" customHeight="true" outlineLevel="0" collapsed="false">
      <c r="A9" s="15" t="s">
        <v>172</v>
      </c>
      <c r="B9" s="67" t="s">
        <v>173</v>
      </c>
      <c r="C9" s="67"/>
    </row>
    <row r="11" customFormat="false" ht="15" hidden="false" customHeight="false" outlineLevel="0" collapsed="false">
      <c r="A11" s="11" t="s">
        <v>174</v>
      </c>
    </row>
    <row r="12" customFormat="false" ht="15.75" hidden="false" customHeight="false" outlineLevel="0" collapsed="false">
      <c r="A12" s="11" t="s">
        <v>175</v>
      </c>
      <c r="B12" s="68" t="s">
        <v>176</v>
      </c>
    </row>
    <row r="13" customFormat="false" ht="15.75" hidden="false" customHeight="false" outlineLevel="0" collapsed="false">
      <c r="A13" s="11" t="s">
        <v>177</v>
      </c>
      <c r="B13" s="68" t="s">
        <v>178</v>
      </c>
    </row>
    <row r="14" customFormat="false" ht="15.75" hidden="false" customHeight="false" outlineLevel="0" collapsed="false">
      <c r="A14" s="11" t="s">
        <v>179</v>
      </c>
      <c r="B14" s="68" t="s">
        <v>180</v>
      </c>
    </row>
    <row r="15" customFormat="false" ht="15.75" hidden="false" customHeight="false" outlineLevel="0" collapsed="false">
      <c r="A15" s="11" t="s">
        <v>181</v>
      </c>
      <c r="B15" s="68" t="s">
        <v>182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7">
    <mergeCell ref="A1:C1"/>
    <mergeCell ref="A2:C2"/>
    <mergeCell ref="B5:C5"/>
    <mergeCell ref="B6:C6"/>
    <mergeCell ref="B7:C7"/>
    <mergeCell ref="B8:C8"/>
    <mergeCell ref="B9:C9"/>
  </mergeCells>
  <hyperlinks>
    <hyperlink ref="B12" r:id="rId1" display="BTC lifetime access page"/>
    <hyperlink ref="B13" r:id="rId2" display="BTC subscription access page"/>
    <hyperlink ref="B14" r:id="rId3" display="XRP lifetime access page"/>
    <hyperlink ref="B15" r:id="rId4" display="XRP subscription access pag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sheetData>
    <row r="1" customFormat="false" ht="15" hidden="false" customHeight="true" outlineLevel="0" collapsed="false">
      <c r="A1" s="11" t="s">
        <v>183</v>
      </c>
      <c r="B1" s="11" t="s">
        <v>184</v>
      </c>
      <c r="C1" s="11" t="s">
        <v>185</v>
      </c>
      <c r="D1" s="11" t="s">
        <v>186</v>
      </c>
      <c r="E1" s="11" t="s">
        <v>187</v>
      </c>
      <c r="F1" s="11" t="s">
        <v>188</v>
      </c>
      <c r="G1" s="11" t="s">
        <v>189</v>
      </c>
      <c r="H1" s="11" t="s">
        <v>190</v>
      </c>
    </row>
    <row r="2" customFormat="false" ht="15" hidden="false" customHeight="true" outlineLevel="0" collapsed="false">
      <c r="A2" s="11" t="s">
        <v>191</v>
      </c>
      <c r="B2" s="11" t="s">
        <v>54</v>
      </c>
      <c r="C2" s="11" t="s">
        <v>192</v>
      </c>
      <c r="D2" s="11" t="s">
        <v>61</v>
      </c>
      <c r="F2" s="11" t="s">
        <v>193</v>
      </c>
      <c r="G2" s="11" t="s">
        <v>194</v>
      </c>
      <c r="H2" s="11" t="s">
        <v>195</v>
      </c>
    </row>
    <row r="3" customFormat="false" ht="15" hidden="false" customHeight="true" outlineLevel="0" collapsed="false">
      <c r="A3" s="11" t="s">
        <v>196</v>
      </c>
      <c r="B3" s="11" t="s">
        <v>197</v>
      </c>
      <c r="C3" s="11" t="s">
        <v>198</v>
      </c>
      <c r="D3" s="11" t="s">
        <v>199</v>
      </c>
      <c r="E3" s="11" t="s">
        <v>200</v>
      </c>
      <c r="F3" s="11" t="s">
        <v>201</v>
      </c>
      <c r="G3" s="11" t="s">
        <v>202</v>
      </c>
      <c r="H3" s="11" t="s">
        <v>203</v>
      </c>
    </row>
    <row r="4" customFormat="false" ht="15" hidden="false" customHeight="true" outlineLevel="0" collapsed="false">
      <c r="A4" s="11" t="s">
        <v>204</v>
      </c>
      <c r="C4" s="11" t="s">
        <v>205</v>
      </c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</row>
    <row r="5" customFormat="false" ht="15" hidden="false" customHeight="true" outlineLevel="0" collapsed="false">
      <c r="C5" s="11" t="s">
        <v>58</v>
      </c>
      <c r="E5" s="11" t="s">
        <v>211</v>
      </c>
      <c r="F5" s="11" t="s">
        <v>58</v>
      </c>
      <c r="G5" s="11" t="s">
        <v>212</v>
      </c>
      <c r="H5" s="11" t="s">
        <v>213</v>
      </c>
    </row>
    <row r="6" customFormat="false" ht="15" hidden="false" customHeight="true" outlineLevel="0" collapsed="false">
      <c r="C6" s="11" t="s">
        <v>214</v>
      </c>
      <c r="E6" s="11" t="s">
        <v>215</v>
      </c>
      <c r="H6" s="11" t="s">
        <v>212</v>
      </c>
    </row>
    <row r="7" customFormat="false" ht="15" hidden="false" customHeight="true" outlineLevel="0" collapsed="false">
      <c r="E7" s="11" t="s">
        <v>216</v>
      </c>
    </row>
    <row r="8" customFormat="false" ht="15" hidden="false" customHeight="true" outlineLevel="0" collapsed="false">
      <c r="E8" s="11" t="s">
        <v>217</v>
      </c>
    </row>
    <row r="9" customFormat="false" ht="15" hidden="false" customHeight="true" outlineLevel="0" collapsed="false">
      <c r="E9" s="11" t="s">
        <v>218</v>
      </c>
    </row>
    <row r="10" customFormat="false" ht="15" hidden="false" customHeight="true" outlineLevel="0" collapsed="false">
      <c r="E10" s="11" t="s">
        <v>219</v>
      </c>
    </row>
    <row r="11" customFormat="false" ht="15" hidden="false" customHeight="true" outlineLevel="0" collapsed="false">
      <c r="E11" s="11" t="s">
        <v>220</v>
      </c>
    </row>
    <row r="12" customFormat="false" ht="15" hidden="false" customHeight="true" outlineLevel="0" collapsed="false">
      <c r="E12" s="11" t="s">
        <v>212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>
  <Application>Microsoft Excel</Application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2026-04-01T19:30:11Z</dcterms:created>
  <dc:creator>AZRO Systems</dc:creator>
  <dc:description>Customer workbook</dc:description>
  <cp:keywords>AZRO Systems XRP Top/Bottom Weekly Strategy Tracker v1.4.1</cp:keywords>
  <dc:language>en-US</dc:language>
  <cp:lastModifiedBy>AZRO Systems</cp:lastModifiedBy>
  <dcterms:modified xsi:type="dcterms:W3CDTF">2026-04-10T03:38:27Z</dcterms:modified>
  <cp:revision>0</cp:revision>
  <dc:subject>AZRO Systems XRP Top Bottom Indicator Weekly Strategy Tracker</dc:subject>
  <dc:title>AZRO Systems XRP Top Bottom Indicator Weekly Strategy Tracker v1.4.1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